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12\Documents\Alcaldía de Sumapaz\02 CONTRATOS\08. CONSORCIO DISEÑOS 2019-CONSULTORIA-179 DE 2019\3. Conciliación\"/>
    </mc:Choice>
  </mc:AlternateContent>
  <xr:revisionPtr revIDLastSave="0" documentId="13_ncr:1_{A55C64DE-ECB3-4F59-8D19-42C1FA8447FC}" xr6:coauthVersionLast="47" xr6:coauthVersionMax="47" xr10:uidLastSave="{00000000-0000-0000-0000-000000000000}"/>
  <bookViews>
    <workbookView xWindow="-120" yWindow="-120" windowWidth="20730" windowHeight="11160" firstSheet="1" activeTab="5" xr2:uid="{EB31AA5F-79F3-43CF-9B03-49A7A4001171}"/>
  </bookViews>
  <sheets>
    <sheet name="Forma de pago" sheetId="1" r:id="rId1"/>
    <sheet name="Oferta economica." sheetId="3" r:id="rId2"/>
    <sheet name="Evaluación 500m" sheetId="4" r:id="rId3"/>
    <sheet name="Evaluación 200m" sheetId="5" r:id="rId4"/>
    <sheet name="Hoja4" sheetId="7" r:id="rId5"/>
    <sheet name="Interventorí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D9" i="8"/>
  <c r="D7" i="8"/>
  <c r="G44" i="7" l="1"/>
  <c r="O109" i="5" l="1"/>
  <c r="N109" i="5"/>
  <c r="M109" i="5"/>
  <c r="O108" i="5"/>
  <c r="N108" i="5"/>
  <c r="M108" i="5"/>
  <c r="O107" i="5"/>
  <c r="N107" i="5"/>
  <c r="M107" i="5"/>
  <c r="O106" i="5"/>
  <c r="N106" i="5"/>
  <c r="M106" i="5"/>
  <c r="O105" i="5"/>
  <c r="N105" i="5"/>
  <c r="M105" i="5"/>
  <c r="O104" i="5"/>
  <c r="N104" i="5"/>
  <c r="M104" i="5"/>
  <c r="O103" i="5"/>
  <c r="N103" i="5"/>
  <c r="M103" i="5"/>
  <c r="O102" i="5"/>
  <c r="N102" i="5"/>
  <c r="M102" i="5"/>
  <c r="O101" i="5"/>
  <c r="N101" i="5"/>
  <c r="M101" i="5"/>
  <c r="O100" i="5"/>
  <c r="N100" i="5"/>
  <c r="M100" i="5"/>
  <c r="O99" i="5"/>
  <c r="N99" i="5"/>
  <c r="M99" i="5"/>
  <c r="O98" i="5"/>
  <c r="N98" i="5"/>
  <c r="M98" i="5"/>
  <c r="O97" i="5"/>
  <c r="N97" i="5"/>
  <c r="M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O90" i="5"/>
  <c r="N90" i="5"/>
  <c r="M90" i="5"/>
  <c r="O89" i="5"/>
  <c r="N89" i="5"/>
  <c r="M89" i="5"/>
  <c r="O88" i="5"/>
  <c r="N88" i="5"/>
  <c r="M88" i="5"/>
  <c r="O87" i="5"/>
  <c r="N87" i="5"/>
  <c r="M87" i="5"/>
  <c r="O86" i="5"/>
  <c r="N86" i="5"/>
  <c r="M86" i="5"/>
  <c r="O85" i="5"/>
  <c r="N85" i="5"/>
  <c r="M85" i="5"/>
  <c r="O84" i="5"/>
  <c r="N84" i="5"/>
  <c r="M84" i="5"/>
  <c r="O83" i="5"/>
  <c r="N83" i="5"/>
  <c r="M83" i="5"/>
  <c r="O82" i="5"/>
  <c r="N82" i="5"/>
  <c r="M82" i="5"/>
  <c r="O81" i="5"/>
  <c r="N81" i="5"/>
  <c r="M81" i="5"/>
  <c r="O80" i="5"/>
  <c r="N80" i="5"/>
  <c r="M80" i="5"/>
  <c r="O79" i="5"/>
  <c r="N79" i="5"/>
  <c r="M79" i="5"/>
  <c r="O78" i="5"/>
  <c r="O110" i="5" s="1"/>
  <c r="N78" i="5"/>
  <c r="N110" i="5" s="1"/>
  <c r="M78" i="5"/>
  <c r="O77" i="5"/>
  <c r="N77" i="5"/>
  <c r="M77" i="5"/>
  <c r="O76" i="5"/>
  <c r="N76" i="5"/>
  <c r="M76" i="5"/>
  <c r="M110" i="5" s="1"/>
  <c r="O66" i="5"/>
  <c r="O67" i="5" s="1"/>
  <c r="O52" i="5"/>
  <c r="N52" i="5"/>
  <c r="M52" i="5"/>
  <c r="O51" i="5"/>
  <c r="N51" i="5"/>
  <c r="M51" i="5"/>
  <c r="O50" i="5"/>
  <c r="N50" i="5"/>
  <c r="M50" i="5"/>
  <c r="O49" i="5"/>
  <c r="O53" i="5" s="1"/>
  <c r="N49" i="5"/>
  <c r="M49" i="5"/>
  <c r="O48" i="5"/>
  <c r="N48" i="5"/>
  <c r="M48" i="5"/>
  <c r="O47" i="5"/>
  <c r="N47" i="5"/>
  <c r="M47" i="5"/>
  <c r="M53" i="5" s="1"/>
  <c r="O39" i="5"/>
  <c r="N39" i="5"/>
  <c r="M39" i="5"/>
  <c r="O37" i="5"/>
  <c r="N37" i="5"/>
  <c r="M37" i="5"/>
  <c r="O36" i="5"/>
  <c r="N36" i="5"/>
  <c r="M36" i="5"/>
  <c r="O34" i="5"/>
  <c r="N34" i="5"/>
  <c r="M34" i="5"/>
  <c r="O32" i="5"/>
  <c r="N32" i="5"/>
  <c r="M32" i="5"/>
  <c r="O31" i="5"/>
  <c r="N31" i="5"/>
  <c r="M31" i="5"/>
  <c r="O30" i="5"/>
  <c r="N30" i="5"/>
  <c r="M30" i="5"/>
  <c r="O28" i="5"/>
  <c r="N28" i="5"/>
  <c r="M28" i="5"/>
  <c r="O26" i="5"/>
  <c r="N26" i="5"/>
  <c r="M26" i="5"/>
  <c r="O25" i="5"/>
  <c r="N25" i="5"/>
  <c r="M25" i="5"/>
  <c r="O23" i="5"/>
  <c r="N23" i="5"/>
  <c r="M23" i="5"/>
  <c r="O21" i="5"/>
  <c r="N21" i="5"/>
  <c r="M21" i="5"/>
  <c r="O19" i="5"/>
  <c r="N19" i="5"/>
  <c r="M19" i="5"/>
  <c r="O17" i="5"/>
  <c r="N17" i="5"/>
  <c r="M17" i="5"/>
  <c r="O15" i="5"/>
  <c r="N15" i="5"/>
  <c r="M15" i="5"/>
  <c r="O13" i="5"/>
  <c r="N13" i="5"/>
  <c r="M13" i="5"/>
  <c r="O11" i="5"/>
  <c r="N11" i="5"/>
  <c r="M11" i="5"/>
  <c r="O10" i="5"/>
  <c r="N10" i="5"/>
  <c r="M10" i="5"/>
  <c r="O8" i="5"/>
  <c r="N8" i="5"/>
  <c r="M8" i="5"/>
  <c r="O7" i="5"/>
  <c r="O40" i="5" s="1"/>
  <c r="N7" i="5"/>
  <c r="M7" i="5"/>
  <c r="M40" i="5" s="1"/>
  <c r="O109" i="4"/>
  <c r="N109" i="4"/>
  <c r="M109" i="4"/>
  <c r="O108" i="4"/>
  <c r="N108" i="4"/>
  <c r="M108" i="4"/>
  <c r="O107" i="4"/>
  <c r="N107" i="4"/>
  <c r="M107" i="4"/>
  <c r="O106" i="4"/>
  <c r="N106" i="4"/>
  <c r="M106" i="4"/>
  <c r="O105" i="4"/>
  <c r="N105" i="4"/>
  <c r="M105" i="4"/>
  <c r="O104" i="4"/>
  <c r="N104" i="4"/>
  <c r="M104" i="4"/>
  <c r="O103" i="4"/>
  <c r="N103" i="4"/>
  <c r="M103" i="4"/>
  <c r="O102" i="4"/>
  <c r="N102" i="4"/>
  <c r="M102" i="4"/>
  <c r="O101" i="4"/>
  <c r="N101" i="4"/>
  <c r="M101" i="4"/>
  <c r="O100" i="4"/>
  <c r="N100" i="4"/>
  <c r="M100" i="4"/>
  <c r="O99" i="4"/>
  <c r="N99" i="4"/>
  <c r="M99" i="4"/>
  <c r="O98" i="4"/>
  <c r="N98" i="4"/>
  <c r="M98" i="4"/>
  <c r="O97" i="4"/>
  <c r="N97" i="4"/>
  <c r="M97" i="4"/>
  <c r="O96" i="4"/>
  <c r="N96" i="4"/>
  <c r="M96" i="4"/>
  <c r="O95" i="4"/>
  <c r="N95" i="4"/>
  <c r="M95" i="4"/>
  <c r="O94" i="4"/>
  <c r="N94" i="4"/>
  <c r="M94" i="4"/>
  <c r="O93" i="4"/>
  <c r="N93" i="4"/>
  <c r="M93" i="4"/>
  <c r="O92" i="4"/>
  <c r="N92" i="4"/>
  <c r="M92" i="4"/>
  <c r="O91" i="4"/>
  <c r="N91" i="4"/>
  <c r="M91" i="4"/>
  <c r="O90" i="4"/>
  <c r="N90" i="4"/>
  <c r="M90" i="4"/>
  <c r="O89" i="4"/>
  <c r="N89" i="4"/>
  <c r="M89" i="4"/>
  <c r="O88" i="4"/>
  <c r="N88" i="4"/>
  <c r="M88" i="4"/>
  <c r="O87" i="4"/>
  <c r="N87" i="4"/>
  <c r="M87" i="4"/>
  <c r="O86" i="4"/>
  <c r="N86" i="4"/>
  <c r="M86" i="4"/>
  <c r="O85" i="4"/>
  <c r="N85" i="4"/>
  <c r="M85" i="4"/>
  <c r="O84" i="4"/>
  <c r="N84" i="4"/>
  <c r="M84" i="4"/>
  <c r="O83" i="4"/>
  <c r="N83" i="4"/>
  <c r="M83" i="4"/>
  <c r="O82" i="4"/>
  <c r="N82" i="4"/>
  <c r="M82" i="4"/>
  <c r="O81" i="4"/>
  <c r="N81" i="4"/>
  <c r="M81" i="4"/>
  <c r="O80" i="4"/>
  <c r="N80" i="4"/>
  <c r="M80" i="4"/>
  <c r="O79" i="4"/>
  <c r="N79" i="4"/>
  <c r="M79" i="4"/>
  <c r="O78" i="4"/>
  <c r="N78" i="4"/>
  <c r="M78" i="4"/>
  <c r="O77" i="4"/>
  <c r="N77" i="4"/>
  <c r="M77" i="4"/>
  <c r="O76" i="4"/>
  <c r="O110" i="4" s="1"/>
  <c r="N76" i="4"/>
  <c r="N110" i="4" s="1"/>
  <c r="M76" i="4"/>
  <c r="O66" i="4"/>
  <c r="O67" i="4" s="1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39" i="4"/>
  <c r="N39" i="4"/>
  <c r="M39" i="4"/>
  <c r="O37" i="4"/>
  <c r="N37" i="4"/>
  <c r="M37" i="4"/>
  <c r="O36" i="4"/>
  <c r="N36" i="4"/>
  <c r="M36" i="4"/>
  <c r="O34" i="4"/>
  <c r="N34" i="4"/>
  <c r="M34" i="4"/>
  <c r="O32" i="4"/>
  <c r="N32" i="4"/>
  <c r="M32" i="4"/>
  <c r="O31" i="4"/>
  <c r="N31" i="4"/>
  <c r="M31" i="4"/>
  <c r="O30" i="4"/>
  <c r="N30" i="4"/>
  <c r="M30" i="4"/>
  <c r="O28" i="4"/>
  <c r="N28" i="4"/>
  <c r="M28" i="4"/>
  <c r="O26" i="4"/>
  <c r="N26" i="4"/>
  <c r="M26" i="4"/>
  <c r="O25" i="4"/>
  <c r="N25" i="4"/>
  <c r="M25" i="4"/>
  <c r="O23" i="4"/>
  <c r="N23" i="4"/>
  <c r="M23" i="4"/>
  <c r="O21" i="4"/>
  <c r="N21" i="4"/>
  <c r="M21" i="4"/>
  <c r="O19" i="4"/>
  <c r="N19" i="4"/>
  <c r="M19" i="4"/>
  <c r="O17" i="4"/>
  <c r="N17" i="4"/>
  <c r="M17" i="4"/>
  <c r="O15" i="4"/>
  <c r="N15" i="4"/>
  <c r="M15" i="4"/>
  <c r="O13" i="4"/>
  <c r="N13" i="4"/>
  <c r="M13" i="4"/>
  <c r="O11" i="4"/>
  <c r="N11" i="4"/>
  <c r="M11" i="4"/>
  <c r="O10" i="4"/>
  <c r="N10" i="4"/>
  <c r="M10" i="4"/>
  <c r="O8" i="4"/>
  <c r="N8" i="4"/>
  <c r="M8" i="4"/>
  <c r="O7" i="4"/>
  <c r="N7" i="4"/>
  <c r="N40" i="4" s="1"/>
  <c r="M7" i="4"/>
  <c r="M40" i="4" s="1"/>
  <c r="M122" i="3"/>
  <c r="M121" i="3"/>
  <c r="M120" i="3"/>
  <c r="M119" i="3"/>
  <c r="M101" i="3"/>
  <c r="N101" i="3"/>
  <c r="O101" i="3"/>
  <c r="M102" i="3"/>
  <c r="N102" i="3"/>
  <c r="O102" i="3"/>
  <c r="M103" i="3"/>
  <c r="N103" i="3"/>
  <c r="O103" i="3"/>
  <c r="M104" i="3"/>
  <c r="N104" i="3"/>
  <c r="O104" i="3"/>
  <c r="M105" i="3"/>
  <c r="N105" i="3"/>
  <c r="O105" i="3"/>
  <c r="M106" i="3"/>
  <c r="N106" i="3"/>
  <c r="O106" i="3"/>
  <c r="M107" i="3"/>
  <c r="N107" i="3"/>
  <c r="O107" i="3"/>
  <c r="M108" i="3"/>
  <c r="N108" i="3"/>
  <c r="O108" i="3"/>
  <c r="M109" i="3"/>
  <c r="N109" i="3"/>
  <c r="O109" i="3"/>
  <c r="M88" i="3"/>
  <c r="N88" i="3"/>
  <c r="O88" i="3"/>
  <c r="M89" i="3"/>
  <c r="N89" i="3"/>
  <c r="O89" i="3"/>
  <c r="M90" i="3"/>
  <c r="N90" i="3"/>
  <c r="O90" i="3"/>
  <c r="M91" i="3"/>
  <c r="N91" i="3"/>
  <c r="O91" i="3"/>
  <c r="M92" i="3"/>
  <c r="N92" i="3"/>
  <c r="O92" i="3"/>
  <c r="M93" i="3"/>
  <c r="N93" i="3"/>
  <c r="O93" i="3"/>
  <c r="M94" i="3"/>
  <c r="N94" i="3"/>
  <c r="O94" i="3"/>
  <c r="M95" i="3"/>
  <c r="N95" i="3"/>
  <c r="O95" i="3"/>
  <c r="M96" i="3"/>
  <c r="N96" i="3"/>
  <c r="O96" i="3"/>
  <c r="M97" i="3"/>
  <c r="N97" i="3"/>
  <c r="O97" i="3"/>
  <c r="M98" i="3"/>
  <c r="N98" i="3"/>
  <c r="O98" i="3"/>
  <c r="M99" i="3"/>
  <c r="N99" i="3"/>
  <c r="O99" i="3"/>
  <c r="M100" i="3"/>
  <c r="N100" i="3"/>
  <c r="O100" i="3"/>
  <c r="M83" i="3"/>
  <c r="N83" i="3"/>
  <c r="O83" i="3"/>
  <c r="M84" i="3"/>
  <c r="N84" i="3"/>
  <c r="O84" i="3"/>
  <c r="M85" i="3"/>
  <c r="N85" i="3"/>
  <c r="O85" i="3"/>
  <c r="M86" i="3"/>
  <c r="N86" i="3"/>
  <c r="O86" i="3"/>
  <c r="M87" i="3"/>
  <c r="N87" i="3"/>
  <c r="O87" i="3"/>
  <c r="M80" i="3"/>
  <c r="N80" i="3"/>
  <c r="O80" i="3"/>
  <c r="M81" i="3"/>
  <c r="N81" i="3"/>
  <c r="O81" i="3"/>
  <c r="M82" i="3"/>
  <c r="N82" i="3"/>
  <c r="O82" i="3"/>
  <c r="M77" i="3"/>
  <c r="N77" i="3"/>
  <c r="O77" i="3"/>
  <c r="M78" i="3"/>
  <c r="N78" i="3"/>
  <c r="O78" i="3"/>
  <c r="M79" i="3"/>
  <c r="N79" i="3"/>
  <c r="O79" i="3"/>
  <c r="O76" i="3"/>
  <c r="O110" i="3" s="1"/>
  <c r="O111" i="3" s="1"/>
  <c r="O112" i="3" s="1"/>
  <c r="N76" i="3"/>
  <c r="M76" i="3"/>
  <c r="O66" i="3"/>
  <c r="O67" i="3" s="1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O47" i="3"/>
  <c r="N47" i="3"/>
  <c r="M47" i="3"/>
  <c r="O39" i="3"/>
  <c r="N39" i="3"/>
  <c r="O37" i="3"/>
  <c r="N37" i="3"/>
  <c r="O36" i="3"/>
  <c r="N36" i="3"/>
  <c r="O34" i="3"/>
  <c r="N34" i="3"/>
  <c r="O32" i="3"/>
  <c r="N32" i="3"/>
  <c r="O31" i="3"/>
  <c r="N31" i="3"/>
  <c r="O30" i="3"/>
  <c r="N30" i="3"/>
  <c r="O28" i="3"/>
  <c r="N28" i="3"/>
  <c r="O26" i="3"/>
  <c r="N26" i="3"/>
  <c r="O25" i="3"/>
  <c r="N25" i="3"/>
  <c r="O23" i="3"/>
  <c r="N23" i="3"/>
  <c r="O21" i="3"/>
  <c r="N21" i="3"/>
  <c r="O19" i="3"/>
  <c r="N19" i="3"/>
  <c r="O17" i="3"/>
  <c r="N17" i="3"/>
  <c r="O15" i="3"/>
  <c r="N15" i="3"/>
  <c r="O13" i="3"/>
  <c r="N13" i="3"/>
  <c r="O11" i="3"/>
  <c r="N11" i="3"/>
  <c r="O10" i="3"/>
  <c r="N10" i="3"/>
  <c r="O8" i="3"/>
  <c r="N8" i="3"/>
  <c r="O7" i="3"/>
  <c r="N7" i="3"/>
  <c r="M8" i="3"/>
  <c r="M7" i="3"/>
  <c r="M39" i="3"/>
  <c r="M37" i="3"/>
  <c r="M36" i="3"/>
  <c r="M34" i="3"/>
  <c r="M32" i="3"/>
  <c r="M31" i="3"/>
  <c r="M30" i="3"/>
  <c r="M28" i="3"/>
  <c r="M26" i="3"/>
  <c r="M25" i="3"/>
  <c r="M23" i="3"/>
  <c r="M21" i="3"/>
  <c r="M19" i="3"/>
  <c r="M17" i="3"/>
  <c r="M15" i="3"/>
  <c r="M13" i="3"/>
  <c r="M11" i="3"/>
  <c r="M10" i="3"/>
  <c r="N53" i="5" l="1"/>
  <c r="N40" i="5"/>
  <c r="N41" i="5" s="1"/>
  <c r="N42" i="5" s="1"/>
  <c r="N57" i="5"/>
  <c r="O42" i="5"/>
  <c r="O57" i="5"/>
  <c r="O41" i="5"/>
  <c r="N54" i="5"/>
  <c r="N55" i="5" s="1"/>
  <c r="N111" i="5"/>
  <c r="N112" i="5"/>
  <c r="M119" i="5"/>
  <c r="M111" i="5"/>
  <c r="M120" i="5" s="1"/>
  <c r="O111" i="5"/>
  <c r="O112" i="5" s="1"/>
  <c r="M57" i="5"/>
  <c r="M41" i="5"/>
  <c r="M42" i="5" s="1"/>
  <c r="M54" i="5"/>
  <c r="M55" i="5"/>
  <c r="O54" i="5"/>
  <c r="O55" i="5" s="1"/>
  <c r="M110" i="4"/>
  <c r="M119" i="4" s="1"/>
  <c r="M53" i="4"/>
  <c r="M54" i="4" s="1"/>
  <c r="M55" i="4" s="1"/>
  <c r="N53" i="4"/>
  <c r="N54" i="4" s="1"/>
  <c r="N55" i="4" s="1"/>
  <c r="O53" i="4"/>
  <c r="O54" i="4" s="1"/>
  <c r="O55" i="4" s="1"/>
  <c r="O40" i="4"/>
  <c r="M57" i="4"/>
  <c r="M41" i="4"/>
  <c r="N41" i="4"/>
  <c r="N42" i="4" s="1"/>
  <c r="O111" i="4"/>
  <c r="O112" i="4"/>
  <c r="O57" i="4"/>
  <c r="O41" i="4"/>
  <c r="O42" i="4" s="1"/>
  <c r="N111" i="4"/>
  <c r="N112" i="4" s="1"/>
  <c r="N40" i="3"/>
  <c r="N41" i="3" s="1"/>
  <c r="M110" i="3"/>
  <c r="M112" i="3" s="1"/>
  <c r="N110" i="3"/>
  <c r="N111" i="3" s="1"/>
  <c r="N112" i="3" s="1"/>
  <c r="M111" i="3"/>
  <c r="O40" i="3"/>
  <c r="O41" i="3" s="1"/>
  <c r="N42" i="3"/>
  <c r="O53" i="3"/>
  <c r="O54" i="3" s="1"/>
  <c r="O55" i="3" s="1"/>
  <c r="M53" i="3"/>
  <c r="M54" i="3" s="1"/>
  <c r="M55" i="3" s="1"/>
  <c r="N53" i="3"/>
  <c r="N54" i="3" s="1"/>
  <c r="N55" i="3" s="1"/>
  <c r="M40" i="3"/>
  <c r="G20" i="1"/>
  <c r="E20" i="1"/>
  <c r="G19" i="1"/>
  <c r="E19" i="1"/>
  <c r="G10" i="1"/>
  <c r="F10" i="1"/>
  <c r="D10" i="1"/>
  <c r="E10" i="1" s="1"/>
  <c r="G4" i="1"/>
  <c r="F4" i="1"/>
  <c r="D4" i="1"/>
  <c r="E4" i="1" s="1"/>
  <c r="O70" i="5" l="1"/>
  <c r="M59" i="5"/>
  <c r="O58" i="5"/>
  <c r="O59" i="5" s="1"/>
  <c r="M58" i="5"/>
  <c r="M112" i="5"/>
  <c r="M121" i="5" s="1"/>
  <c r="N58" i="5"/>
  <c r="N59" i="5" s="1"/>
  <c r="M111" i="4"/>
  <c r="M120" i="4" s="1"/>
  <c r="N57" i="4"/>
  <c r="O70" i="4" s="1"/>
  <c r="M58" i="4"/>
  <c r="M59" i="4"/>
  <c r="O58" i="4"/>
  <c r="O59" i="4" s="1"/>
  <c r="M112" i="4"/>
  <c r="M121" i="4" s="1"/>
  <c r="N58" i="4"/>
  <c r="M42" i="4"/>
  <c r="O57" i="3"/>
  <c r="M41" i="3"/>
  <c r="M57" i="3"/>
  <c r="O42" i="3"/>
  <c r="O58" i="3"/>
  <c r="O59" i="3" s="1"/>
  <c r="N58" i="3"/>
  <c r="N57" i="3"/>
  <c r="O72" i="5" l="1"/>
  <c r="M122" i="5" s="1"/>
  <c r="O71" i="5"/>
  <c r="N59" i="4"/>
  <c r="O72" i="4"/>
  <c r="M122" i="4" s="1"/>
  <c r="O71" i="4"/>
  <c r="O70" i="3"/>
  <c r="N59" i="3"/>
  <c r="M42" i="3"/>
  <c r="M58" i="3"/>
  <c r="M59" i="3" l="1"/>
  <c r="O72" i="3" s="1"/>
  <c r="O71" i="3"/>
</calcChain>
</file>

<file path=xl/sharedStrings.xml><?xml version="1.0" encoding="utf-8"?>
<sst xmlns="http://schemas.openxmlformats.org/spreadsheetml/2006/main" count="757" uniqueCount="251">
  <si>
    <r>
      <t xml:space="preserve">Acta parcial 02: </t>
    </r>
    <r>
      <rPr>
        <sz val="11"/>
        <color theme="1"/>
        <rFont val="Garamond"/>
        <family val="1"/>
      </rPr>
      <t>se pagará el equivalente al 40% del valor del contrato, a la entrega en debida forma de los siguientes productos del proyecto, de acuerdo a las especificaciones contenidas en el anezo técnico, previa aprobación de la interventoría y/o supervisor:</t>
    </r>
  </si>
  <si>
    <r>
      <t xml:space="preserve">Acta parcial 03: </t>
    </r>
    <r>
      <rPr>
        <sz val="11"/>
        <color theme="1"/>
        <rFont val="Garamond"/>
        <family val="1"/>
      </rPr>
      <t xml:space="preserve">se pagará el equivalente al 20% a la entrega de todos los productos finales a entera satisfacción aprobada por la interventoria y/o supervisor, recibo a totalidad de los estudios y diseños (totalidad de planos y memoras de cálculo solicitados en el pliego, en medio magnético y fisico (tres juesgos de planos) por parte de la interventoria, y el fondo de desarrollo local de Sumapaz </t>
    </r>
    <r>
      <rPr>
        <b/>
        <sz val="11"/>
        <color theme="1"/>
        <rFont val="Garamond"/>
        <family val="1"/>
      </rPr>
      <t xml:space="preserve">b. </t>
    </r>
    <r>
      <rPr>
        <sz val="11"/>
        <color theme="1"/>
        <rFont val="Garamond"/>
        <family val="1"/>
      </rPr>
      <t>Documento suscrito por el personal, en el que manifieste que el consultor le cancelo sus salarios y prestaciones sociales y se encuentra a paz y salvo por todo concepto con él.</t>
    </r>
  </si>
  <si>
    <r>
      <t xml:space="preserve">Acta parcial 01: </t>
    </r>
    <r>
      <rPr>
        <sz val="11"/>
        <color theme="1"/>
        <rFont val="Garamond"/>
        <family val="1"/>
      </rPr>
      <t>se pagará el equivalente al 30% del valor del contrato, a la entrega de los siguientes productos, previa aprobación del supervisor y/o interventoria:</t>
    </r>
  </si>
  <si>
    <r>
      <t xml:space="preserve">Pago contra liquidación (10%): </t>
    </r>
    <r>
      <rPr>
        <sz val="11"/>
        <color theme="1"/>
        <rFont val="Garamond"/>
        <family val="1"/>
      </rPr>
      <t>se realizará el pago al finalizar el contrato y contra informe de liquidación.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</si>
  <si>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Normas y titulos, recopilación y analisis de la información, diagnostico.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</si>
  <si>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Estudio de suelos (informe con recomendaciones del tipo de cimentación y anexos con los resultados de laboratorio).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</si>
  <si>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Estudio topografico.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</si>
  <si>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arquitectonico y urbanistico.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</si>
  <si>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Planos arquitectonicos nivel de anteproyecto aprobado por parte del supervisor y por parte de lainterventoria.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</si>
  <si>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arquitectonico y urbanistico definitivo con detalles constructivos.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</si>
  <si>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cartillas de ventaneria y muebles, cartilla de puertas, planos de acabados internos.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</si>
  <si>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Renders del proyecto.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</si>
  <si>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estructural y de elementos no estructurales.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</si>
  <si>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cálculo redes interna y externared de media y baja tensión y apantallamiento.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</si>
  <si>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y cálculo del sistema de cableado estructurado voz y datos y subsistemas tecnológicos.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</si>
  <si>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Diseño y cálculo del sistema de ventilación natural y/o mecánica y/o climatización.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</si>
  <si>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Presupuesto, programación, cantidades de obra y especificaciones técnicas.</t>
    </r>
  </si>
  <si>
    <t>FORMA DE PAGO CCO-179-2019</t>
  </si>
  <si>
    <t>% Pago</t>
  </si>
  <si>
    <t>% Cumplimiento actividades</t>
  </si>
  <si>
    <t>Valor a pagar</t>
  </si>
  <si>
    <t>CONTRACTUAL</t>
  </si>
  <si>
    <t>EJECUTADO</t>
  </si>
  <si>
    <t>Valor a pagar (reconocer)</t>
  </si>
  <si>
    <t>OBJETO DE LA LICITACIÓN:</t>
  </si>
  <si>
    <t>PRESUPUESTO TOTAL (IVA INCLUIDO):</t>
  </si>
  <si>
    <t>DURACION (meses):</t>
  </si>
  <si>
    <t>INVESTIGACIÓN RECOPILACIÓN Y ANÁLISIS</t>
  </si>
  <si>
    <t>ESTUDIOS Y DISEÑOS</t>
  </si>
  <si>
    <t>APROBACIONES</t>
  </si>
  <si>
    <t>PERSONAL     ESPECIALISTA,     PROFESIONAL     O    DE     APOYO    / DESCRIPCION</t>
  </si>
  <si>
    <t>CANTIDAD</t>
  </si>
  <si>
    <t>CATEGORIA / UNID</t>
  </si>
  <si>
    <t>Vr. H/MES $ SEGÚN CATEGORIA  / VR. UNIT</t>
  </si>
  <si>
    <t>Mes 1,5</t>
  </si>
  <si>
    <t>Mes 1,5-6</t>
  </si>
  <si>
    <t>Mes 7-8</t>
  </si>
  <si>
    <t>TOTAL RECOPILACION</t>
  </si>
  <si>
    <t>TOTAL ESTUDIOS Y DISEÑOS</t>
  </si>
  <si>
    <t>TOTAL APROBACIONES</t>
  </si>
  <si>
    <t>FACTOR MULTIPLICADOR</t>
  </si>
  <si>
    <t>COSTO ($) TOTAL HOMBRES ETAPA RECOPILAC</t>
  </si>
  <si>
    <t>COSTO ($) TOTAL HOMBRES ETAPA EYD</t>
  </si>
  <si>
    <t>COSTO ($) TOTAL HOMBRES ETAPA APROBAC</t>
  </si>
  <si>
    <t>DIRECTOR/COORDINACIÓN</t>
  </si>
  <si>
    <t>Director de Consultoria</t>
  </si>
  <si>
    <t>Coordinador de la Consultoria</t>
  </si>
  <si>
    <t>ARQUITECTURA Y/O URBANISMO</t>
  </si>
  <si>
    <t>Arquitecto Diseño Arquitectonico/Urbanismo</t>
  </si>
  <si>
    <t>Arquitecto o abogado Urbanista, estudio de norma</t>
  </si>
  <si>
    <t>ESPECIALISTA EN ESTRUCTURAS</t>
  </si>
  <si>
    <t>Ingeniero especialista en Estructuras</t>
  </si>
  <si>
    <t>REDES ELECTRICAS</t>
  </si>
  <si>
    <t>REDES CONTRA INCENDIO</t>
  </si>
  <si>
    <t>Especialista en Redes contraincendio</t>
  </si>
  <si>
    <t>REDES HIDROSANITARIAS</t>
  </si>
  <si>
    <t>Especialista en redes Hidrosanitarias</t>
  </si>
  <si>
    <t>REDES SECAS</t>
  </si>
  <si>
    <t>Especialista en redes electrica, gas, telefono, fibra op</t>
  </si>
  <si>
    <t>PRESUPUESTOS Y PROGRAMACION</t>
  </si>
  <si>
    <t>Ingeniero y/o Arquitecto (Costos, Presupuestos )</t>
  </si>
  <si>
    <t>GESTION AMBIENTAL</t>
  </si>
  <si>
    <t>Especialista Ambiental</t>
  </si>
  <si>
    <t>Especialista SST</t>
  </si>
  <si>
    <t>GESTION SOCIAL</t>
  </si>
  <si>
    <t>Residente Social</t>
  </si>
  <si>
    <t>COMISION TOPOGRAFÍA</t>
  </si>
  <si>
    <t>Topógrafo Inspector</t>
  </si>
  <si>
    <t>Cadenero 2</t>
  </si>
  <si>
    <t>Dibujante 1</t>
  </si>
  <si>
    <t>PERSONAL AUXILIAR TECNICO</t>
  </si>
  <si>
    <t>Laboratorista Inspector</t>
  </si>
  <si>
    <t>PERSONAL ADMINISTRATIVO</t>
  </si>
  <si>
    <t>Administrador</t>
  </si>
  <si>
    <t>Secretaria 1</t>
  </si>
  <si>
    <t>OTRO PERSONAL</t>
  </si>
  <si>
    <t>Conductor o Motorista</t>
  </si>
  <si>
    <t>SUBTOTAL 1</t>
  </si>
  <si>
    <t>IVA 19%</t>
  </si>
  <si>
    <t>COSTOS OPERACIONALES</t>
  </si>
  <si>
    <t>ALQUILER   EQUIPO,   SUMINISTROS   Y   OTROS ELEMENTOS</t>
  </si>
  <si>
    <t>UNIDAD</t>
  </si>
  <si>
    <t>COSTO UNITARIO SIN IVA ($)</t>
  </si>
  <si>
    <t>Mes 1,5-5</t>
  </si>
  <si>
    <t>Mes 6</t>
  </si>
  <si>
    <t>COSTO OPERACIONALES ($) TOTAL ETAPA RECOPILAC</t>
  </si>
  <si>
    <t>COSTO OPERACIONALES ($) TOTAL ETAPA EYD</t>
  </si>
  <si>
    <t>COSTO OPERACIONALES ($) TOTAL ETAPA APROBAC</t>
  </si>
  <si>
    <t>OTROS INSUMOS</t>
  </si>
  <si>
    <t>MES</t>
  </si>
  <si>
    <t>Edición   de   informe   mensual   de   interventoría   o consultoría,   incluye   4   tapas   plastificadas   tamaño carta  color  blanco,  con  6  tornillos,  hojas  de  papel bond tamaño carta 75 gramos, 170 folios por informe ( original y copia)</t>
  </si>
  <si>
    <t>UN/MES</t>
  </si>
  <si>
    <t>TARIFA  MES  -  CAMPERO  PICK-UP,  CAMIONETA DE 1300-2500cc-MODELO 2012 EN ADELANTE</t>
  </si>
  <si>
    <t>TARIFA  MES  -  LABORATORIO  -  Estudios  (Equipo completo)</t>
  </si>
  <si>
    <t>TARIFA GLOBAL - GASTOS OFICINA (PAPELERIA, FOTOCOPIAS Y OTROS)</t>
  </si>
  <si>
    <t>GLB/MS</t>
  </si>
  <si>
    <t>SUBTOTAL 2</t>
  </si>
  <si>
    <r>
      <rPr>
        <b/>
        <sz val="11"/>
        <rFont val="Garamond"/>
        <family val="1"/>
      </rPr>
      <t>ESTUDIOS Y DISEÑOS PARA LA CONSTRUCCIÓN DE LA SEDE ADMINISTRATIVA EN EL CORREGIMIENTO DE SAN JUAN O CORREGIMIENTO DE BETANIA – LOCALIDAD DE SUMAPAZ – DISTRITO
CAPITAL.</t>
    </r>
  </si>
  <si>
    <r>
      <rPr>
        <sz val="11"/>
        <rFont val="Garamond"/>
        <family val="1"/>
      </rPr>
      <t>Ingeniero de Diseño de Redes Eléctricas, (Normal,
regulada, TV, voz y datos)</t>
    </r>
  </si>
  <si>
    <r>
      <rPr>
        <b/>
        <sz val="11"/>
        <rFont val="Garamond"/>
        <family val="1"/>
      </rPr>
      <t>SUBTOTAL  1:   PERSONAL  INCLUIDO  EL  FM  E
IVA:</t>
    </r>
  </si>
  <si>
    <r>
      <rPr>
        <sz val="11"/>
        <rFont val="Garamond"/>
        <family val="1"/>
      </rPr>
      <t>TARIFA  MES-  EQUIPO  DE  TOPOGRAFÍA  (Incluye
tránsito, nivel y elementos complementarios).</t>
    </r>
  </si>
  <si>
    <r>
      <rPr>
        <sz val="11"/>
        <rFont val="Garamond"/>
        <family val="1"/>
      </rPr>
      <t>ALQUILER   DE   PORTATIL.   CARACTERISTICAS:
Procesador    intel,    Core    i3    4005U,    celeron    o similar,Memoria RAM de 4  GB ( 2 x 2048 MB)Disco duro   de   500gb   a   7200   rpmPantalla   LED   HP BrightView widescreen de alta definición con 35,6 cm (14")       o       similar,       HD       INTEL       GRAPHIC HD4400UNIDAD                        DE                        DVD QUEMADORBLUETOOTH</t>
    </r>
  </si>
  <si>
    <r>
      <rPr>
        <b/>
        <sz val="11"/>
        <rFont val="Garamond"/>
        <family val="1"/>
      </rPr>
      <t>SUBTOTAL     2:      COSTOS     OPERACIONALES
INCLUIDO FM E IVA:</t>
    </r>
  </si>
  <si>
    <t>SUBTOTAL  4. VR. AJUSTES INCLUYE   I.V.A</t>
  </si>
  <si>
    <t>SUBTOTAL:</t>
  </si>
  <si>
    <t>SUBTOTAL ( 1 + 2 + 3 + 4 )</t>
  </si>
  <si>
    <r>
      <rPr>
        <b/>
        <sz val="11"/>
        <rFont val="Garamond"/>
        <family val="1"/>
      </rPr>
      <t>VR. BASICO PARA AJUTES PERSONAL COSTOS
OPERACIONALES  Y  ELEMENTOS  PARA  SALUD Y SEGURIDAD EN EL TRABAJO</t>
    </r>
  </si>
  <si>
    <t>SUBTOTAL 1+2: PERSONAL+COSTOS OPERACIONALES:</t>
  </si>
  <si>
    <t>SUBTOTAL (1+2) PERSONAL Y COSTOS OPERACIONALES INCLUYE FM E IVA:</t>
  </si>
  <si>
    <t>ELEMENTOS PARA SALUD Y SEGURIDAD EN EL TRABAJO</t>
  </si>
  <si>
    <t>SUBTOTAL 3.ELEMENTOS    PARA    SALUD    Y SEGURIDAD EN EL TRABAJO INCLUYE IVA</t>
  </si>
  <si>
    <t>PERSONAL,         COSTOS         OPERACIONALES, SEGURIDAD    Y    SALUD    EN    EL    TRABAJO    - INCLUYE AJUSTES</t>
  </si>
  <si>
    <t>ACTIVIDADES A PRECIO UNITARIO</t>
  </si>
  <si>
    <t>COSTO UNITARIO SIN IVA($)</t>
  </si>
  <si>
    <t>Mes 0,5</t>
  </si>
  <si>
    <t>Mes 2,5</t>
  </si>
  <si>
    <t>Mes 2,5-3</t>
  </si>
  <si>
    <t>COSTO ($) TOTAL INSUMOS ETAPA RECOPLIAC</t>
  </si>
  <si>
    <t>COSTO ($) TOTAL INSUMOS ETAPA EYD</t>
  </si>
  <si>
    <t>COSTO ($) TOTAL INSUMOS ETAPA APROBAC</t>
  </si>
  <si>
    <t>Ensayos de Laboratorio Geotecnia</t>
  </si>
  <si>
    <t>ML</t>
  </si>
  <si>
    <t>UN</t>
  </si>
  <si>
    <t>HUMEDAD NATURAL</t>
  </si>
  <si>
    <t>GRANULOMETRIA POR TAMIZADO SIN LAVADO</t>
  </si>
  <si>
    <t>VELETA DE LABORATORIO</t>
  </si>
  <si>
    <t>PENETRÓMETRO MANUAL</t>
  </si>
  <si>
    <t>Ensayo de penetración estándar (SPT)</t>
  </si>
  <si>
    <t>Consolidación lenta unidimensional de suelos</t>
  </si>
  <si>
    <t>CONSOLIDACION DOBLE CARGA</t>
  </si>
  <si>
    <t>Consolidación rápida unidimensional de suelos</t>
  </si>
  <si>
    <t>Compresión inconfinada en muestras de suelo</t>
  </si>
  <si>
    <t>Determinación  del  contenido  orgánico  de  un  suelo mediante el ensayo de pérdida por ignición</t>
  </si>
  <si>
    <t>CBR  de suelos compactados en el laboratorio</t>
  </si>
  <si>
    <t>CBR sobre muestra inalterada</t>
  </si>
  <si>
    <t>Km-Car</t>
  </si>
  <si>
    <t>Módulo resiliente de suelos y agregados</t>
  </si>
  <si>
    <t>SUBTOTAL 5</t>
  </si>
  <si>
    <t>SUBTOTAL 5: INSUMO INCLUIDO FM E IVA:</t>
  </si>
  <si>
    <r>
      <rPr>
        <sz val="11"/>
        <rFont val="Garamond"/>
        <family val="1"/>
      </rPr>
      <t>PERFORACION  MECANICA  EN  SUELO  BLANDO
DE 0.0m A 10.0m</t>
    </r>
  </si>
  <si>
    <r>
      <rPr>
        <sz val="11"/>
        <rFont val="Garamond"/>
        <family val="1"/>
      </rPr>
      <t>PERFORACION  MECANICA  EN  SUELO  DURO DE
0.0m A 10.0m</t>
    </r>
  </si>
  <si>
    <r>
      <rPr>
        <sz val="11"/>
        <rFont val="Garamond"/>
        <family val="1"/>
      </rPr>
      <t>Sondeo mecánico con extracción contínua de testigo
en coluvión/aluvión</t>
    </r>
  </si>
  <si>
    <r>
      <rPr>
        <sz val="11"/>
        <rFont val="Garamond"/>
        <family val="1"/>
      </rPr>
      <t>Perforación   con   barreno   manual   hasta   3   m   - extracción          de          muestras          -          incluye transportePerforación con barreno manual hasta 3 m
- extracción de muestras - incluye transporte</t>
    </r>
  </si>
  <si>
    <r>
      <rPr>
        <sz val="11"/>
        <rFont val="Garamond"/>
        <family val="1"/>
      </rPr>
      <t>Uso    del    penetrómetro    dinámico    de    cono    en
aplicaciones de pavimentos a poca profundidad</t>
    </r>
  </si>
  <si>
    <r>
      <rPr>
        <sz val="11"/>
        <rFont val="Garamond"/>
        <family val="1"/>
      </rPr>
      <t>Analisis  granulometrico   de  los  agregados  grueso  y
fino</t>
    </r>
  </si>
  <si>
    <r>
      <rPr>
        <sz val="11"/>
        <rFont val="Garamond"/>
        <family val="1"/>
      </rPr>
      <t>LIMITES   DE   ATTERBERG   (LIM.   LIQUIDO,   LIM.
PLASTICO) - LIMITES DE CONSISTENCIA</t>
    </r>
  </si>
  <si>
    <r>
      <rPr>
        <sz val="11"/>
        <rFont val="Garamond"/>
        <family val="1"/>
      </rPr>
      <t>Determinación de los factores de contracción  de los
suelos</t>
    </r>
  </si>
  <si>
    <r>
      <rPr>
        <sz val="11"/>
        <rFont val="Garamond"/>
        <family val="1"/>
      </rPr>
      <t>Ensayo de corte directo en condición no consolidada
no drenada, UU</t>
    </r>
  </si>
  <si>
    <r>
      <rPr>
        <sz val="11"/>
        <rFont val="Garamond"/>
        <family val="1"/>
      </rPr>
      <t>Ensayo de corte directo en condición consolidada no
drenada, CU</t>
    </r>
  </si>
  <si>
    <r>
      <rPr>
        <sz val="11"/>
        <rFont val="Garamond"/>
        <family val="1"/>
      </rPr>
      <t>Ensayo  de  corte  directo  en  condición  consolidada
drenada</t>
    </r>
  </si>
  <si>
    <r>
      <rPr>
        <sz val="11"/>
        <rFont val="Garamond"/>
        <family val="1"/>
      </rPr>
      <t>Ensayo    de    compresión    triaxial    sobre    suelos
cohesivos, consolidado - drenado, CD</t>
    </r>
  </si>
  <si>
    <r>
      <rPr>
        <sz val="11"/>
        <rFont val="Garamond"/>
        <family val="1"/>
      </rPr>
      <t>Ensayo    de    compresión    triaxial    sobre    suelos
cohesivos, no consolidado - no drenado, UU</t>
    </r>
  </si>
  <si>
    <r>
      <rPr>
        <sz val="11"/>
        <rFont val="Garamond"/>
        <family val="1"/>
      </rPr>
      <t>Ensayo    de    compresión    triaxial    sobre    suelos
cohesivos, consolidado - no drenado, CU</t>
    </r>
  </si>
  <si>
    <r>
      <rPr>
        <sz val="11"/>
        <rFont val="Garamond"/>
        <family val="1"/>
      </rPr>
      <t>PERMEABILIDAD      CABEZA      CONSTANTE      O
VARIABLE (MATERIALES COHESIVOS)</t>
    </r>
  </si>
  <si>
    <r>
      <rPr>
        <sz val="11"/>
        <rFont val="Garamond"/>
        <family val="1"/>
      </rPr>
      <t>PERMEABILIDAD    DE    SUELOS    GRANULARES
(CABEZA CONSTANTE)</t>
    </r>
  </si>
  <si>
    <r>
      <rPr>
        <sz val="11"/>
        <rFont val="Garamond"/>
        <family val="1"/>
      </rPr>
      <t>PRUEBA CBR MÉTODO I (MATERIAL GRANULAR,
INCLUYE PROCTOR)</t>
    </r>
  </si>
  <si>
    <r>
      <rPr>
        <sz val="11"/>
        <rFont val="Garamond"/>
        <family val="1"/>
      </rPr>
      <t>LEVANTAMIENTO,   CATASTRO,   INSPECCION   Y LAVADO       DE       REDES       HIDROSANITARIAS. VERIFICACION,                               ACTUALIZACION, COMPLEMENTACION     DE     DATOS     TECNICOS HIDROSANITARIOS, EN TERRENO DE CADA UNO
DE LOS ELEMENTOS ENCONTRAD</t>
    </r>
  </si>
  <si>
    <r>
      <rPr>
        <sz val="11"/>
        <rFont val="Garamond"/>
        <family val="1"/>
      </rPr>
      <t>MEDICION    DE    PERFIL    LONGITUDINAL    PARA
DETERMINACION   DEL   INDICE   DE   RUGOSIDAD INTERNACIONAL - IRI - (100 M)</t>
    </r>
  </si>
  <si>
    <r>
      <rPr>
        <sz val="11"/>
        <rFont val="Garamond"/>
        <family val="1"/>
      </rPr>
      <t>EQUIPO  DEFLECTÓMETRO  DE  IMPACTO  PARA LA   TOMA   DE   DEFLEXIONES   EN   PAVIMENTOS FLEXIBLES      PARA      LA      EVALUACIÓN      DE
CAPACIDAD       ESTUCT       (Incluye       calibración, patronamiento,    movilización    de    equipo    y   carro
escolta).</t>
    </r>
  </si>
  <si>
    <r>
      <rPr>
        <sz val="11"/>
        <rFont val="Garamond"/>
        <family val="1"/>
      </rPr>
      <t>EQUIPO  GEORADAR  GRP  PARA  MEDICIÓN  DE ESPESORES  EN  ESTRUCTURA  DE  PAVIMENTO
FLEXIBLE     (Incluye     calibración,     patronamiento, movilización de equipo y carro escolta).</t>
    </r>
  </si>
  <si>
    <t>SUBTOTAL  6. VR. AJUSTES INCLUYE   I.V.A</t>
  </si>
  <si>
    <t>SUBTOTAL ( 5 + 6 )</t>
  </si>
  <si>
    <t>VALOR TOTAL ( 1 + 2 + 3 + 4 + 5 + 6 )</t>
  </si>
  <si>
    <t>VR.    BASICO    PARA    AJUTES    DE    PRECIOS UNITARIOS</t>
  </si>
  <si>
    <t>ACTIVIDADES A PAGAR POR PRECIO UNITARIO - INCLUYE AJUSTES</t>
  </si>
  <si>
    <t xml:space="preserve">Estudios previos definitivos </t>
  </si>
  <si>
    <t xml:space="preserve">Anexo técnico </t>
  </si>
  <si>
    <t>Documento complementario al pliego de condiciones</t>
  </si>
  <si>
    <t>Oferta economica Consorcio Diseños 2019</t>
  </si>
  <si>
    <t>Clausulado CCO-179-2019</t>
  </si>
  <si>
    <t>Acta de inicio CCO-179-2019</t>
  </si>
  <si>
    <t>Suspensión No.1 CCO-179-2019</t>
  </si>
  <si>
    <t>Acta de ampliación suspensión No.1 CCO-179-2019</t>
  </si>
  <si>
    <t>Acta de reinicio No.1 CCO-179-2019</t>
  </si>
  <si>
    <t>Suspensión No.2 CCO-179-2019</t>
  </si>
  <si>
    <t>Acta de ampliación suspensión No.2 CCO-179-2019</t>
  </si>
  <si>
    <t>Poliza de cumplimiento 11-44-101147390</t>
  </si>
  <si>
    <t>20207020011221</t>
  </si>
  <si>
    <t>20207020017191</t>
  </si>
  <si>
    <t>20207020017181</t>
  </si>
  <si>
    <t>20207020017551</t>
  </si>
  <si>
    <t>20207020019941</t>
  </si>
  <si>
    <t>20217020002451</t>
  </si>
  <si>
    <t>20217020003873</t>
  </si>
  <si>
    <t>Expediente digital contrato de consultoria 070 de 2006</t>
  </si>
  <si>
    <t>ITEM</t>
  </si>
  <si>
    <t>DOCUMENTO</t>
  </si>
  <si>
    <t>REMITENTE</t>
  </si>
  <si>
    <t>ASUNTO</t>
  </si>
  <si>
    <t>FECHA</t>
  </si>
  <si>
    <t>FOLIOS</t>
  </si>
  <si>
    <t>TOTAL DE FOLIOS</t>
  </si>
  <si>
    <t>FDRS</t>
  </si>
  <si>
    <t>Consorcio Diseños 2019</t>
  </si>
  <si>
    <t>Comité No.14</t>
  </si>
  <si>
    <t>Consorcio Diseños 2019
IA Ingenieria y Arquitectura
FDRS</t>
  </si>
  <si>
    <t>Correo electronico juan.sanabria@gobiernobogota.gov.co</t>
  </si>
  <si>
    <t>Entrega de expediente digital Contrato 070 de 2006</t>
  </si>
  <si>
    <t>Anexo No.7 - Poliza de cumplimiento 11-44-101147390</t>
  </si>
  <si>
    <t>Comité de seguimiento del Contrato de consultoría CCO-179-2019</t>
  </si>
  <si>
    <t>DIS-2020-003-009</t>
  </si>
  <si>
    <t>Solicitud suspensión Contrato CCO-179-2019</t>
  </si>
  <si>
    <t>IAC-DIN182-020-2020</t>
  </si>
  <si>
    <t>IA Ingenieria y Arquitectura</t>
  </si>
  <si>
    <t xml:space="preserve">IAC-DIN182-022-2020 </t>
  </si>
  <si>
    <t>Reiteración solicitud suspensión Contrato CCO-179-2019</t>
  </si>
  <si>
    <t>IAC-DIN182-023-2020</t>
  </si>
  <si>
    <t>Estado del contrato de consultoría CCO-179-2019</t>
  </si>
  <si>
    <t>IAC-DIN182-024-2020</t>
  </si>
  <si>
    <t>TENER PRESENTE PARA EL CONCEPTO DE LA INTERVENTORIA</t>
  </si>
  <si>
    <t>Comunicación</t>
  </si>
  <si>
    <t>Solicitud terminación Contrato CCO-179-2019</t>
  </si>
  <si>
    <t>IAC-CIN182-026-2020</t>
  </si>
  <si>
    <t>Remisión solicitud terminación Contrato CCO-179-2019</t>
  </si>
  <si>
    <t>Respuesta Solicitud entrega Programa – Arquitectónico - Contrato de Consultoría de estudios y diseños – Sede administrativa – Alcaldía menor de Sumapaz.</t>
  </si>
  <si>
    <t>Informe Consultoria 2006</t>
  </si>
  <si>
    <t>Correo electronico
greeninterventor972012@gmail.com</t>
  </si>
  <si>
    <t>Respuesta remisión de solicitud liquidación del Contrato de Consultoría CCO-179-2019</t>
  </si>
  <si>
    <t>SOLICITUD ENTREGABLES CONTRATO DE CONSULTORÍA CCO-179-2019</t>
  </si>
  <si>
    <t>Solicitud entregables contrato de consultoría CCO-179-2019</t>
  </si>
  <si>
    <t>Solicitud parafiscales profesionales contrato de interventoría CIN-182-2019.</t>
  </si>
  <si>
    <t>Informe Consultoría CCO-179-2019</t>
  </si>
  <si>
    <t>Correo electronico 
gilestudios2019@gmail.com</t>
  </si>
  <si>
    <t>IAC-CIN182-001-2021 
Rad. Interno 20217010000442</t>
  </si>
  <si>
    <t>Derecho de petición</t>
  </si>
  <si>
    <t xml:space="preserve">Respuesta derecho de petición IA Ingenieria y Arquitectura </t>
  </si>
  <si>
    <t>SOLICITUD CONCEPTO JURIDICO Y ACOMPAÑAMIENTO PARA LA
CONCILIACIÓN PARA LIQUIDACIÓN DEL CONTRATO DE CONSULTORIA
179 DE 2019 Y EL DE INTERVENTORIA CIN-182-2019.</t>
  </si>
  <si>
    <t xml:space="preserve"> 20212100077853</t>
  </si>
  <si>
    <t>SDG</t>
  </si>
  <si>
    <t>20217020007591</t>
  </si>
  <si>
    <t>SOLICITUD CONCEPTO JURIDICO Y ACOMPAÑAMIENTO PARA LA
CONCILIACIÓN PARA LIQUIDACIÓN DEL CONTRATO DE CONSULTORIA 179 DE 2019 Y
EL DE INTERVENTORIA CIN-182-2019.</t>
  </si>
  <si>
    <t>Traslado por competencia comunicación 20217020007591</t>
  </si>
  <si>
    <t>20214500098483</t>
  </si>
  <si>
    <t>Respuesta a la consulta elevada a través de radicados No. 20212100077853 del 16 de marzo de 2021 y 20217020003873 del 6 de abril de 2021</t>
  </si>
  <si>
    <t>20217020017521</t>
  </si>
  <si>
    <t>SOLICITUD DE CONCILIACIÓN EXTRAJUDICIAL - PROCURADURIA GENERAL DE LA NACIÓN</t>
  </si>
  <si>
    <t>AUTO INADMISORIO_156_2021</t>
  </si>
  <si>
    <t>Procuraduria General de la Nación</t>
  </si>
  <si>
    <t>NOTIFICACIÓN AUTO INADMITE SOLICITUD DE CONCILIACIÓN RAD. N.° 473056/156-2021 de 31 de agosto de 2021</t>
  </si>
  <si>
    <t>Archivo Central de Bogotá</t>
  </si>
  <si>
    <t>NA</t>
  </si>
  <si>
    <t>Entregables contrato de consultoría CCO-179-2019</t>
  </si>
  <si>
    <t>Informe ejecutivo liquidación Consultoría CCO-179-2019</t>
  </si>
  <si>
    <t>CUENTA DE COBRO No.</t>
  </si>
  <si>
    <t>PERIODO</t>
  </si>
  <si>
    <t>VALOR</t>
  </si>
  <si>
    <t>TOTAL</t>
  </si>
  <si>
    <t>28/07/2020 al  27/08/2020</t>
  </si>
  <si>
    <t>28/06/2020 al 27/07/2020</t>
  </si>
  <si>
    <t>28/02/2020 al 24/03/2020 y 25/06/2020 al 27/06/2020</t>
  </si>
  <si>
    <t>28/01/2020 al 27/02/2020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</si>
</sst>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  <numFmt numFmtId="165" formatCode="\$\ #,##0"/>
    <numFmt numFmtId="166" formatCode="0.0"/>
    <numFmt numFmtId="167" formatCode="0.000"/>
    <numFmt numFmtId="168" formatCode="\$\ 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7"/>
      <color theme="1"/>
      <name val="Garamond"/>
      <family val="1"/>
    </font>
    <font>
      <sz val="10"/>
      <color rgb="FF000000"/>
      <name val="Times New Roman"/>
      <charset val="204"/>
    </font>
    <font>
      <b/>
      <sz val="11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sz val="11"/>
      <name val="Garamond"/>
      <family val="1"/>
    </font>
    <font>
      <b/>
      <sz val="11"/>
      <color rgb="FFC00000"/>
      <name val="Garamond"/>
      <family val="1"/>
    </font>
    <font>
      <sz val="11"/>
      <color rgb="FFFF0000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</patternFill>
    </fill>
    <fill>
      <patternFill patternType="solid">
        <fgColor rgb="FFF1F1F1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0000"/>
      </patternFill>
    </fill>
    <fill>
      <patternFill patternType="solid">
        <fgColor rgb="FFFFC000"/>
      </patternFill>
    </fill>
    <fill>
      <patternFill patternType="solid">
        <fgColor rgb="FF92D050"/>
      </patternFill>
    </fill>
    <fill>
      <patternFill patternType="solid">
        <fgColor rgb="FFDCE6F0"/>
      </patternFill>
    </fill>
    <fill>
      <patternFill patternType="solid">
        <fgColor rgb="FFE3DFEB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2" fontId="5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9" fontId="3" fillId="0" borderId="1" xfId="2" applyFont="1" applyBorder="1" applyAlignment="1">
      <alignment horizontal="center" vertical="center"/>
    </xf>
    <xf numFmtId="0" fontId="3" fillId="0" borderId="1" xfId="0" applyFont="1" applyBorder="1"/>
    <xf numFmtId="9" fontId="3" fillId="0" borderId="1" xfId="2" applyFont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/>
    </xf>
    <xf numFmtId="9" fontId="3" fillId="3" borderId="1" xfId="2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11" borderId="5" xfId="3" applyFont="1" applyFill="1" applyBorder="1" applyAlignment="1">
      <alignment horizontal="center" vertical="center" wrapText="1"/>
    </xf>
    <xf numFmtId="0" fontId="6" fillId="7" borderId="5" xfId="3" applyFont="1" applyFill="1" applyBorder="1" applyAlignment="1">
      <alignment horizontal="center" vertical="center" wrapText="1"/>
    </xf>
    <xf numFmtId="0" fontId="6" fillId="13" borderId="5" xfId="3" applyFont="1" applyFill="1" applyBorder="1" applyAlignment="1">
      <alignment horizontal="center" vertical="center" wrapText="1"/>
    </xf>
    <xf numFmtId="0" fontId="6" fillId="10" borderId="5" xfId="3" applyFont="1" applyFill="1" applyBorder="1" applyAlignment="1">
      <alignment horizontal="center" vertical="center" wrapText="1"/>
    </xf>
    <xf numFmtId="1" fontId="8" fillId="14" borderId="5" xfId="3" applyNumberFormat="1" applyFont="1" applyFill="1" applyBorder="1" applyAlignment="1">
      <alignment horizontal="center" vertical="center" shrinkToFit="1"/>
    </xf>
    <xf numFmtId="0" fontId="9" fillId="0" borderId="5" xfId="3" applyFont="1" applyBorder="1" applyAlignment="1">
      <alignment horizontal="center" vertical="center" wrapText="1"/>
    </xf>
    <xf numFmtId="2" fontId="7" fillId="13" borderId="5" xfId="3" applyNumberFormat="1" applyFont="1" applyFill="1" applyBorder="1" applyAlignment="1">
      <alignment horizontal="center" vertical="center" shrinkToFit="1"/>
    </xf>
    <xf numFmtId="2" fontId="7" fillId="10" borderId="5" xfId="3" applyNumberFormat="1" applyFont="1" applyFill="1" applyBorder="1" applyAlignment="1">
      <alignment horizontal="center" vertical="center" shrinkToFit="1"/>
    </xf>
    <xf numFmtId="2" fontId="7" fillId="0" borderId="5" xfId="3" applyNumberFormat="1" applyFont="1" applyBorder="1" applyAlignment="1">
      <alignment horizontal="center" vertical="center" shrinkToFit="1"/>
    </xf>
    <xf numFmtId="2" fontId="7" fillId="12" borderId="5" xfId="3" applyNumberFormat="1" applyFont="1" applyFill="1" applyBorder="1" applyAlignment="1">
      <alignment horizontal="center" vertical="center" shrinkToFit="1"/>
    </xf>
    <xf numFmtId="167" fontId="7" fillId="10" borderId="5" xfId="3" applyNumberFormat="1" applyFont="1" applyFill="1" applyBorder="1" applyAlignment="1">
      <alignment horizontal="center" vertical="center" shrinkToFit="1"/>
    </xf>
    <xf numFmtId="0" fontId="7" fillId="4" borderId="5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166" fontId="8" fillId="0" borderId="8" xfId="3" applyNumberFormat="1" applyFont="1" applyBorder="1" applyAlignment="1">
      <alignment horizontal="center" vertical="center" shrinkToFit="1"/>
    </xf>
    <xf numFmtId="1" fontId="8" fillId="0" borderId="8" xfId="3" applyNumberFormat="1" applyFont="1" applyBorder="1" applyAlignment="1">
      <alignment horizontal="center" vertical="center" shrinkToFit="1"/>
    </xf>
    <xf numFmtId="0" fontId="9" fillId="5" borderId="5" xfId="3" applyFont="1" applyFill="1" applyBorder="1" applyAlignment="1">
      <alignment horizontal="center" vertical="center" wrapText="1"/>
    </xf>
    <xf numFmtId="1" fontId="8" fillId="0" borderId="5" xfId="3" applyNumberFormat="1" applyFont="1" applyBorder="1" applyAlignment="1">
      <alignment horizontal="center" vertical="center" shrinkToFit="1"/>
    </xf>
    <xf numFmtId="1" fontId="7" fillId="4" borderId="5" xfId="3" applyNumberFormat="1" applyFont="1" applyFill="1" applyBorder="1" applyAlignment="1">
      <alignment horizontal="center" vertical="center" shrinkToFit="1"/>
    </xf>
    <xf numFmtId="165" fontId="7" fillId="0" borderId="5" xfId="3" applyNumberFormat="1" applyFont="1" applyBorder="1" applyAlignment="1">
      <alignment horizontal="center" vertical="center" shrinkToFit="1"/>
    </xf>
    <xf numFmtId="167" fontId="7" fillId="4" borderId="5" xfId="3" applyNumberFormat="1" applyFont="1" applyFill="1" applyBorder="1" applyAlignment="1">
      <alignment horizontal="center" vertical="center" shrinkToFit="1"/>
    </xf>
    <xf numFmtId="2" fontId="7" fillId="4" borderId="5" xfId="3" applyNumberFormat="1" applyFont="1" applyFill="1" applyBorder="1" applyAlignment="1">
      <alignment horizontal="center" vertical="center" shrinkToFit="1"/>
    </xf>
    <xf numFmtId="167" fontId="7" fillId="0" borderId="5" xfId="3" applyNumberFormat="1" applyFont="1" applyBorder="1" applyAlignment="1">
      <alignment horizontal="center" vertical="center" shrinkToFit="1"/>
    </xf>
    <xf numFmtId="42" fontId="3" fillId="0" borderId="0" xfId="4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 wrapText="1"/>
    </xf>
    <xf numFmtId="0" fontId="9" fillId="5" borderId="7" xfId="3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0" fontId="7" fillId="6" borderId="6" xfId="3" applyFont="1" applyFill="1" applyBorder="1" applyAlignment="1">
      <alignment horizontal="center" vertical="center" wrapText="1"/>
    </xf>
    <xf numFmtId="165" fontId="8" fillId="8" borderId="5" xfId="3" applyNumberFormat="1" applyFont="1" applyFill="1" applyBorder="1" applyAlignment="1">
      <alignment horizontal="center" vertical="center" shrinkToFit="1"/>
    </xf>
    <xf numFmtId="165" fontId="7" fillId="9" borderId="5" xfId="3" applyNumberFormat="1" applyFont="1" applyFill="1" applyBorder="1" applyAlignment="1">
      <alignment horizontal="center" vertical="center" shrinkToFit="1"/>
    </xf>
    <xf numFmtId="165" fontId="8" fillId="9" borderId="5" xfId="3" applyNumberFormat="1" applyFont="1" applyFill="1" applyBorder="1" applyAlignment="1">
      <alignment horizontal="center" vertical="center" shrinkToFit="1"/>
    </xf>
    <xf numFmtId="0" fontId="7" fillId="5" borderId="8" xfId="3" applyFont="1" applyFill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6" fillId="12" borderId="5" xfId="3" applyFont="1" applyFill="1" applyBorder="1" applyAlignment="1">
      <alignment horizontal="center" vertical="center" wrapText="1"/>
    </xf>
    <xf numFmtId="0" fontId="7" fillId="13" borderId="5" xfId="3" applyFont="1" applyFill="1" applyBorder="1" applyAlignment="1">
      <alignment horizontal="center" vertical="center" wrapText="1"/>
    </xf>
    <xf numFmtId="0" fontId="6" fillId="10" borderId="6" xfId="3" applyFont="1" applyFill="1" applyBorder="1" applyAlignment="1">
      <alignment horizontal="center" vertical="center" wrapText="1"/>
    </xf>
    <xf numFmtId="2" fontId="7" fillId="0" borderId="8" xfId="3" applyNumberFormat="1" applyFont="1" applyBorder="1" applyAlignment="1">
      <alignment horizontal="center" vertical="center" shrinkToFit="1"/>
    </xf>
    <xf numFmtId="0" fontId="7" fillId="12" borderId="5" xfId="3" applyFont="1" applyFill="1" applyBorder="1" applyAlignment="1">
      <alignment horizontal="center" vertical="center" wrapText="1"/>
    </xf>
    <xf numFmtId="0" fontId="7" fillId="10" borderId="5" xfId="3" applyFont="1" applyFill="1" applyBorder="1" applyAlignment="1">
      <alignment horizontal="center" vertical="center" wrapText="1"/>
    </xf>
    <xf numFmtId="165" fontId="8" fillId="8" borderId="10" xfId="3" applyNumberFormat="1" applyFont="1" applyFill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42" fontId="7" fillId="0" borderId="0" xfId="3" applyNumberFormat="1" applyFont="1" applyFill="1" applyAlignment="1">
      <alignment horizontal="center" vertical="center"/>
    </xf>
    <xf numFmtId="0" fontId="3" fillId="12" borderId="5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168" fontId="8" fillId="9" borderId="1" xfId="0" applyNumberFormat="1" applyFont="1" applyFill="1" applyBorder="1" applyAlignment="1">
      <alignment horizontal="right" vertical="top" shrinkToFit="1"/>
    </xf>
    <xf numFmtId="0" fontId="3" fillId="9" borderId="1" xfId="0" applyFont="1" applyFill="1" applyBorder="1" applyAlignment="1">
      <alignment wrapText="1"/>
    </xf>
    <xf numFmtId="168" fontId="8" fillId="9" borderId="1" xfId="0" applyNumberFormat="1" applyFont="1" applyFill="1" applyBorder="1" applyAlignment="1">
      <alignment horizontal="right" vertical="center" shrinkToFit="1"/>
    </xf>
    <xf numFmtId="165" fontId="8" fillId="9" borderId="1" xfId="0" applyNumberFormat="1" applyFont="1" applyFill="1" applyBorder="1" applyAlignment="1">
      <alignment horizontal="right" vertical="center" shrinkToFit="1"/>
    </xf>
    <xf numFmtId="165" fontId="8" fillId="9" borderId="1" xfId="0" applyNumberFormat="1" applyFont="1" applyFill="1" applyBorder="1" applyAlignment="1">
      <alignment horizontal="right" vertical="top" shrinkToFit="1"/>
    </xf>
    <xf numFmtId="0" fontId="7" fillId="0" borderId="0" xfId="3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8" fontId="8" fillId="0" borderId="0" xfId="0" applyNumberFormat="1" applyFont="1" applyFill="1" applyBorder="1" applyAlignment="1">
      <alignment horizontal="right" vertical="center" shrinkToFit="1"/>
    </xf>
    <xf numFmtId="165" fontId="8" fillId="0" borderId="0" xfId="0" applyNumberFormat="1" applyFont="1" applyFill="1" applyBorder="1" applyAlignment="1">
      <alignment horizontal="right" vertical="top" shrinkToFit="1"/>
    </xf>
    <xf numFmtId="0" fontId="6" fillId="9" borderId="9" xfId="3" applyFont="1" applyFill="1" applyBorder="1" applyAlignment="1">
      <alignment horizontal="center" vertical="center" wrapText="1"/>
    </xf>
    <xf numFmtId="165" fontId="7" fillId="9" borderId="9" xfId="3" applyNumberFormat="1" applyFont="1" applyFill="1" applyBorder="1" applyAlignment="1">
      <alignment horizontal="center" vertical="center" shrinkToFit="1"/>
    </xf>
    <xf numFmtId="0" fontId="7" fillId="9" borderId="1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165" fontId="8" fillId="9" borderId="1" xfId="3" applyNumberFormat="1" applyFont="1" applyFill="1" applyBorder="1" applyAlignment="1">
      <alignment horizontal="center" vertical="center" shrinkToFit="1"/>
    </xf>
    <xf numFmtId="165" fontId="8" fillId="0" borderId="17" xfId="3" applyNumberFormat="1" applyFont="1" applyFill="1" applyBorder="1" applyAlignment="1">
      <alignment horizontal="center" vertical="center" shrinkToFit="1"/>
    </xf>
    <xf numFmtId="165" fontId="8" fillId="12" borderId="1" xfId="0" applyNumberFormat="1" applyFont="1" applyFill="1" applyBorder="1" applyAlignment="1">
      <alignment horizontal="center" vertical="top" shrinkToFit="1"/>
    </xf>
    <xf numFmtId="0" fontId="6" fillId="0" borderId="1" xfId="0" applyFont="1" applyBorder="1" applyAlignment="1">
      <alignment vertical="top" wrapText="1"/>
    </xf>
    <xf numFmtId="0" fontId="3" fillId="12" borderId="1" xfId="0" applyFont="1" applyFill="1" applyBorder="1" applyAlignment="1">
      <alignment vertical="center" wrapText="1"/>
    </xf>
    <xf numFmtId="165" fontId="8" fillId="12" borderId="1" xfId="0" applyNumberFormat="1" applyFont="1" applyFill="1" applyBorder="1" applyAlignment="1">
      <alignment horizontal="right" vertical="center" shrinkToFit="1"/>
    </xf>
    <xf numFmtId="0" fontId="3" fillId="12" borderId="1" xfId="0" applyFont="1" applyFill="1" applyBorder="1" applyAlignment="1">
      <alignment wrapText="1"/>
    </xf>
    <xf numFmtId="0" fontId="6" fillId="11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2" fontId="7" fillId="13" borderId="5" xfId="0" applyNumberFormat="1" applyFont="1" applyFill="1" applyBorder="1" applyAlignment="1">
      <alignment horizontal="center" vertical="center" shrinkToFit="1"/>
    </xf>
    <xf numFmtId="2" fontId="7" fillId="0" borderId="5" xfId="0" applyNumberFormat="1" applyFont="1" applyBorder="1" applyAlignment="1">
      <alignment horizontal="center" vertical="center" shrinkToFit="1"/>
    </xf>
    <xf numFmtId="0" fontId="6" fillId="12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shrinkToFit="1"/>
    </xf>
    <xf numFmtId="2" fontId="8" fillId="0" borderId="5" xfId="0" applyNumberFormat="1" applyFont="1" applyBorder="1" applyAlignment="1">
      <alignment horizontal="center" vertical="center" shrinkToFit="1"/>
    </xf>
    <xf numFmtId="165" fontId="8" fillId="8" borderId="5" xfId="0" applyNumberFormat="1" applyFont="1" applyFill="1" applyBorder="1" applyAlignment="1">
      <alignment horizontal="center" vertical="center" shrinkToFit="1"/>
    </xf>
    <xf numFmtId="0" fontId="6" fillId="9" borderId="5" xfId="0" applyFont="1" applyFill="1" applyBorder="1" applyAlignment="1">
      <alignment horizontal="center" vertical="center" wrapText="1"/>
    </xf>
    <xf numFmtId="165" fontId="8" fillId="9" borderId="5" xfId="0" applyNumberFormat="1" applyFont="1" applyFill="1" applyBorder="1" applyAlignment="1">
      <alignment horizontal="center" vertical="center" shrinkToFit="1"/>
    </xf>
    <xf numFmtId="165" fontId="8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5" fontId="8" fillId="12" borderId="1" xfId="0" applyNumberFormat="1" applyFont="1" applyFill="1" applyBorder="1" applyAlignment="1">
      <alignment horizontal="center" vertical="center" shrinkToFit="1"/>
    </xf>
    <xf numFmtId="0" fontId="3" fillId="12" borderId="1" xfId="0" applyFont="1" applyFill="1" applyBorder="1" applyAlignment="1">
      <alignment horizontal="center" vertical="center" wrapText="1"/>
    </xf>
    <xf numFmtId="165" fontId="10" fillId="12" borderId="1" xfId="0" applyNumberFormat="1" applyFont="1" applyFill="1" applyBorder="1" applyAlignment="1">
      <alignment horizontal="center" vertical="center" shrinkToFit="1"/>
    </xf>
    <xf numFmtId="1" fontId="8" fillId="16" borderId="8" xfId="3" applyNumberFormat="1" applyFont="1" applyFill="1" applyBorder="1" applyAlignment="1">
      <alignment horizontal="center" vertical="center" shrinkToFit="1"/>
    </xf>
    <xf numFmtId="166" fontId="8" fillId="16" borderId="8" xfId="3" applyNumberFormat="1" applyFont="1" applyFill="1" applyBorder="1" applyAlignment="1">
      <alignment horizontal="center" vertical="center" shrinkToFit="1"/>
    </xf>
    <xf numFmtId="2" fontId="7" fillId="16" borderId="8" xfId="3" applyNumberFormat="1" applyFont="1" applyFill="1" applyBorder="1" applyAlignment="1">
      <alignment horizontal="center" vertical="center" shrinkToFit="1"/>
    </xf>
    <xf numFmtId="2" fontId="7" fillId="16" borderId="5" xfId="3" applyNumberFormat="1" applyFont="1" applyFill="1" applyBorder="1" applyAlignment="1">
      <alignment horizontal="center" vertical="center" shrinkToFit="1"/>
    </xf>
    <xf numFmtId="2" fontId="7" fillId="16" borderId="5" xfId="0" applyNumberFormat="1" applyFont="1" applyFill="1" applyBorder="1" applyAlignment="1">
      <alignment horizontal="center" vertical="center" shrinkToFit="1"/>
    </xf>
    <xf numFmtId="10" fontId="7" fillId="0" borderId="0" xfId="2" applyNumberFormat="1" applyFont="1" applyAlignment="1">
      <alignment horizontal="center" vertical="center"/>
    </xf>
    <xf numFmtId="167" fontId="7" fillId="16" borderId="5" xfId="3" applyNumberFormat="1" applyFont="1" applyFill="1" applyBorder="1" applyAlignment="1">
      <alignment horizontal="center" vertical="center" shrinkToFit="1"/>
    </xf>
    <xf numFmtId="49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2" fontId="7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4" borderId="6" xfId="3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6" borderId="8" xfId="3" applyFont="1" applyFill="1" applyBorder="1" applyAlignment="1">
      <alignment horizontal="center" vertical="center" wrapText="1"/>
    </xf>
    <xf numFmtId="0" fontId="7" fillId="6" borderId="7" xfId="3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center" vertical="center" wrapText="1"/>
    </xf>
    <xf numFmtId="0" fontId="7" fillId="7" borderId="8" xfId="3" applyFont="1" applyFill="1" applyBorder="1" applyAlignment="1">
      <alignment horizontal="center" vertical="center" wrapText="1"/>
    </xf>
    <xf numFmtId="0" fontId="7" fillId="7" borderId="7" xfId="3" applyFont="1" applyFill="1" applyBorder="1" applyAlignment="1">
      <alignment horizontal="center" vertical="center" wrapText="1"/>
    </xf>
    <xf numFmtId="0" fontId="7" fillId="9" borderId="6" xfId="3" applyFont="1" applyFill="1" applyBorder="1" applyAlignment="1">
      <alignment horizontal="center" vertical="center" wrapText="1"/>
    </xf>
    <xf numFmtId="0" fontId="7" fillId="9" borderId="8" xfId="3" applyFont="1" applyFill="1" applyBorder="1" applyAlignment="1">
      <alignment horizontal="center" vertical="center" wrapText="1"/>
    </xf>
    <xf numFmtId="0" fontId="7" fillId="9" borderId="7" xfId="3" applyFont="1" applyFill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165" fontId="8" fillId="0" borderId="14" xfId="3" applyNumberFormat="1" applyFont="1" applyBorder="1" applyAlignment="1">
      <alignment horizontal="center" vertical="center" shrinkToFit="1"/>
    </xf>
    <xf numFmtId="165" fontId="8" fillId="0" borderId="15" xfId="3" applyNumberFormat="1" applyFont="1" applyBorder="1" applyAlignment="1">
      <alignment horizontal="center" vertical="center" shrinkToFit="1"/>
    </xf>
    <xf numFmtId="1" fontId="8" fillId="0" borderId="13" xfId="3" applyNumberFormat="1" applyFont="1" applyBorder="1" applyAlignment="1">
      <alignment horizontal="center" vertical="center" shrinkToFit="1"/>
    </xf>
    <xf numFmtId="1" fontId="8" fillId="0" borderId="12" xfId="3" applyNumberFormat="1" applyFont="1" applyBorder="1" applyAlignment="1">
      <alignment horizontal="center" vertical="center" shrinkToFit="1"/>
    </xf>
    <xf numFmtId="0" fontId="6" fillId="4" borderId="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center" wrapText="1"/>
    </xf>
    <xf numFmtId="0" fontId="7" fillId="10" borderId="6" xfId="3" applyFont="1" applyFill="1" applyBorder="1" applyAlignment="1">
      <alignment horizontal="center" vertical="center" wrapText="1"/>
    </xf>
    <xf numFmtId="0" fontId="7" fillId="10" borderId="8" xfId="3" applyFont="1" applyFill="1" applyBorder="1" applyAlignment="1">
      <alignment horizontal="center" vertical="center" wrapText="1"/>
    </xf>
    <xf numFmtId="0" fontId="9" fillId="7" borderId="6" xfId="3" applyFont="1" applyFill="1" applyBorder="1" applyAlignment="1">
      <alignment horizontal="center" vertical="center" wrapText="1"/>
    </xf>
    <xf numFmtId="0" fontId="9" fillId="7" borderId="8" xfId="3" applyFont="1" applyFill="1" applyBorder="1" applyAlignment="1">
      <alignment horizontal="center" vertical="center" wrapText="1"/>
    </xf>
    <xf numFmtId="0" fontId="9" fillId="7" borderId="7" xfId="3" applyFont="1" applyFill="1" applyBorder="1" applyAlignment="1">
      <alignment horizontal="center" vertical="center" wrapText="1"/>
    </xf>
    <xf numFmtId="0" fontId="7" fillId="9" borderId="14" xfId="3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0" fontId="7" fillId="9" borderId="16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165" fontId="8" fillId="15" borderId="1" xfId="0" applyNumberFormat="1" applyFont="1" applyFill="1" applyBorder="1" applyAlignment="1">
      <alignment horizontal="center" vertical="top" shrinkToFit="1"/>
    </xf>
    <xf numFmtId="0" fontId="6" fillId="1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42" fontId="3" fillId="0" borderId="21" xfId="1" applyFont="1" applyBorder="1" applyAlignment="1">
      <alignment horizontal="center" vertical="center" wrapText="1"/>
    </xf>
    <xf numFmtId="42" fontId="0" fillId="0" borderId="0" xfId="0" applyNumberFormat="1"/>
    <xf numFmtId="44" fontId="0" fillId="0" borderId="0" xfId="0" applyNumberFormat="1"/>
    <xf numFmtId="42" fontId="0" fillId="0" borderId="0" xfId="1" applyFont="1"/>
  </cellXfs>
  <cellStyles count="5">
    <cellStyle name="Moneda [0]" xfId="1" builtinId="7"/>
    <cellStyle name="Moneda [0] 2" xfId="4" xr:uid="{93A8106F-0ED0-4482-80E9-422603936EE3}"/>
    <cellStyle name="Normal" xfId="0" builtinId="0"/>
    <cellStyle name="Normal 2" xfId="3" xr:uid="{34F8DAD3-BEE5-4996-ABB2-03FE36ED3EA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B8F7-C1DA-4C28-8BBB-1DD41FA8FEE2}">
  <dimension ref="B1:I20"/>
  <sheetViews>
    <sheetView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71" style="1" customWidth="1"/>
    <col min="3" max="3" width="11.42578125" style="2"/>
    <col min="4" max="4" width="17.5703125" style="3" customWidth="1"/>
    <col min="5" max="5" width="16.42578125" style="5" bestFit="1" customWidth="1"/>
    <col min="6" max="6" width="17.85546875" style="1" customWidth="1"/>
    <col min="7" max="7" width="16.85546875" style="1" customWidth="1"/>
    <col min="8" max="8" width="12.42578125" style="1" bestFit="1" customWidth="1"/>
    <col min="9" max="16384" width="11.42578125" style="1"/>
  </cols>
  <sheetData>
    <row r="1" spans="2:9" x14ac:dyDescent="0.25">
      <c r="B1" s="138" t="s">
        <v>17</v>
      </c>
      <c r="C1" s="139">
        <v>1170719994</v>
      </c>
      <c r="D1" s="140"/>
      <c r="E1" s="140"/>
      <c r="F1" s="140"/>
      <c r="G1" s="141"/>
      <c r="H1" s="137"/>
    </row>
    <row r="2" spans="2:9" x14ac:dyDescent="0.25">
      <c r="B2" s="138"/>
      <c r="C2" s="142" t="s">
        <v>21</v>
      </c>
      <c r="D2" s="142"/>
      <c r="E2" s="142"/>
      <c r="F2" s="142" t="s">
        <v>22</v>
      </c>
      <c r="G2" s="142"/>
    </row>
    <row r="3" spans="2:9" ht="30" x14ac:dyDescent="0.25">
      <c r="B3" s="138"/>
      <c r="C3" s="6" t="s">
        <v>18</v>
      </c>
      <c r="D3" s="7" t="s">
        <v>19</v>
      </c>
      <c r="E3" s="7" t="s">
        <v>20</v>
      </c>
      <c r="F3" s="7" t="s">
        <v>19</v>
      </c>
      <c r="G3" s="7" t="s">
        <v>23</v>
      </c>
      <c r="H3" s="4"/>
      <c r="I3" s="4"/>
    </row>
    <row r="4" spans="2:9" ht="30" x14ac:dyDescent="0.25">
      <c r="B4" s="15" t="s">
        <v>2</v>
      </c>
      <c r="C4" s="16">
        <v>0.3</v>
      </c>
      <c r="D4" s="17">
        <f>AVERAGE(D5:D9)</f>
        <v>1</v>
      </c>
      <c r="E4" s="18">
        <f>IF(D4=100%,$C$1*$C$4,$C$1*$C$4*D4)</f>
        <v>351215998.19999999</v>
      </c>
      <c r="F4" s="17">
        <f>AVERAGE(F5:F9)</f>
        <v>0.2</v>
      </c>
      <c r="G4" s="18">
        <f>IF(F4=100%,$C$1*$C$4,$C$1*$C$4*F4)</f>
        <v>70243199.640000001</v>
      </c>
    </row>
    <row r="5" spans="2:9" x14ac:dyDescent="0.25">
      <c r="B5" s="8" t="s">
        <v>4</v>
      </c>
      <c r="C5" s="9"/>
      <c r="D5" s="10">
        <v>1</v>
      </c>
      <c r="E5" s="11"/>
      <c r="F5" s="12">
        <v>1</v>
      </c>
      <c r="G5" s="13"/>
    </row>
    <row r="6" spans="2:9" ht="30" x14ac:dyDescent="0.25">
      <c r="B6" s="8" t="s">
        <v>5</v>
      </c>
      <c r="C6" s="9"/>
      <c r="D6" s="10">
        <v>1</v>
      </c>
      <c r="E6" s="11"/>
      <c r="F6" s="12">
        <v>0</v>
      </c>
      <c r="G6" s="13"/>
    </row>
    <row r="7" spans="2:9" x14ac:dyDescent="0.25">
      <c r="B7" s="8" t="s">
        <v>6</v>
      </c>
      <c r="C7" s="9"/>
      <c r="D7" s="10">
        <v>1</v>
      </c>
      <c r="E7" s="11"/>
      <c r="F7" s="12">
        <v>0</v>
      </c>
      <c r="G7" s="13"/>
    </row>
    <row r="8" spans="2:9" x14ac:dyDescent="0.25">
      <c r="B8" s="8" t="s">
        <v>7</v>
      </c>
      <c r="C8" s="9"/>
      <c r="D8" s="10">
        <v>1</v>
      </c>
      <c r="E8" s="11"/>
      <c r="F8" s="12">
        <v>0</v>
      </c>
      <c r="G8" s="13"/>
    </row>
    <row r="9" spans="2:9" ht="30" x14ac:dyDescent="0.25">
      <c r="B9" s="8" t="s">
        <v>8</v>
      </c>
      <c r="C9" s="9"/>
      <c r="D9" s="10">
        <v>1</v>
      </c>
      <c r="E9" s="11"/>
      <c r="F9" s="12">
        <v>0</v>
      </c>
      <c r="G9" s="13"/>
    </row>
    <row r="10" spans="2:9" ht="60" x14ac:dyDescent="0.25">
      <c r="B10" s="15" t="s">
        <v>0</v>
      </c>
      <c r="C10" s="16">
        <v>0.4</v>
      </c>
      <c r="D10" s="17">
        <f>AVERAGE(D11:D18)</f>
        <v>1</v>
      </c>
      <c r="E10" s="18">
        <f>IF(D10=100%,$C$1*$C$10,$C$1*$C$10*D10)</f>
        <v>468287997.60000002</v>
      </c>
      <c r="F10" s="17">
        <f>AVERAGE(F11:F18)</f>
        <v>0</v>
      </c>
      <c r="G10" s="18">
        <f>IF(F10=100%,$C$1*$C$10,$C$1*$C$10*F10)</f>
        <v>0</v>
      </c>
    </row>
    <row r="11" spans="2:9" x14ac:dyDescent="0.25">
      <c r="B11" s="8" t="s">
        <v>9</v>
      </c>
      <c r="C11" s="9"/>
      <c r="D11" s="10">
        <v>1</v>
      </c>
      <c r="E11" s="11"/>
      <c r="F11" s="12">
        <v>0</v>
      </c>
      <c r="G11" s="13"/>
    </row>
    <row r="12" spans="2:9" ht="30" x14ac:dyDescent="0.25">
      <c r="B12" s="8" t="s">
        <v>10</v>
      </c>
      <c r="C12" s="9"/>
      <c r="D12" s="10">
        <v>1</v>
      </c>
      <c r="E12" s="11"/>
      <c r="F12" s="12">
        <v>0</v>
      </c>
      <c r="G12" s="13"/>
    </row>
    <row r="13" spans="2:9" x14ac:dyDescent="0.25">
      <c r="B13" s="8" t="s">
        <v>11</v>
      </c>
      <c r="C13" s="9"/>
      <c r="D13" s="10">
        <v>1</v>
      </c>
      <c r="E13" s="11"/>
      <c r="F13" s="12">
        <v>0</v>
      </c>
      <c r="G13" s="13"/>
    </row>
    <row r="14" spans="2:9" x14ac:dyDescent="0.25">
      <c r="B14" s="8" t="s">
        <v>12</v>
      </c>
      <c r="C14" s="9"/>
      <c r="D14" s="10">
        <v>1</v>
      </c>
      <c r="E14" s="11"/>
      <c r="F14" s="12">
        <v>0</v>
      </c>
      <c r="G14" s="13"/>
    </row>
    <row r="15" spans="2:9" ht="30" x14ac:dyDescent="0.25">
      <c r="B15" s="8" t="s">
        <v>13</v>
      </c>
      <c r="C15" s="9"/>
      <c r="D15" s="10">
        <v>1</v>
      </c>
      <c r="E15" s="11"/>
      <c r="F15" s="12">
        <v>0</v>
      </c>
      <c r="G15" s="13"/>
    </row>
    <row r="16" spans="2:9" ht="30" x14ac:dyDescent="0.25">
      <c r="B16" s="8" t="s">
        <v>14</v>
      </c>
      <c r="C16" s="9"/>
      <c r="D16" s="10">
        <v>1</v>
      </c>
      <c r="E16" s="14"/>
      <c r="F16" s="12">
        <v>0</v>
      </c>
      <c r="G16" s="13"/>
    </row>
    <row r="17" spans="2:7" ht="30" x14ac:dyDescent="0.25">
      <c r="B17" s="8" t="s">
        <v>15</v>
      </c>
      <c r="C17" s="9"/>
      <c r="D17" s="10">
        <v>1</v>
      </c>
      <c r="E17" s="14"/>
      <c r="F17" s="12">
        <v>0</v>
      </c>
      <c r="G17" s="13"/>
    </row>
    <row r="18" spans="2:7" x14ac:dyDescent="0.25">
      <c r="B18" s="8" t="s">
        <v>16</v>
      </c>
      <c r="C18" s="9"/>
      <c r="D18" s="10">
        <v>1</v>
      </c>
      <c r="E18" s="14"/>
      <c r="F18" s="12">
        <v>0</v>
      </c>
      <c r="G18" s="13"/>
    </row>
    <row r="19" spans="2:7" ht="120" x14ac:dyDescent="0.25">
      <c r="B19" s="15" t="s">
        <v>1</v>
      </c>
      <c r="C19" s="16">
        <v>0.2</v>
      </c>
      <c r="D19" s="19">
        <v>1</v>
      </c>
      <c r="E19" s="18">
        <f>IF(D19=100%,$C$1*$C$19,$C$1*$C$19*D19)</f>
        <v>234143998.80000001</v>
      </c>
      <c r="F19" s="17">
        <v>0</v>
      </c>
      <c r="G19" s="18">
        <f>IF(F19=100%,$C$1*$C$19,$C$1*$C$19*F19)</f>
        <v>0</v>
      </c>
    </row>
    <row r="20" spans="2:7" ht="30" x14ac:dyDescent="0.25">
      <c r="B20" s="15" t="s">
        <v>3</v>
      </c>
      <c r="C20" s="16">
        <v>0.1</v>
      </c>
      <c r="D20" s="19">
        <v>1</v>
      </c>
      <c r="E20" s="18">
        <f>IF(D20=100%,$C$1*$C$20,$C$1*$C$20*D20)</f>
        <v>117071999.40000001</v>
      </c>
      <c r="F20" s="17">
        <v>0</v>
      </c>
      <c r="G20" s="18">
        <f>IF(F20=100%,$C$1*$C$20,$C$1*$C$20*F20)</f>
        <v>0</v>
      </c>
    </row>
  </sheetData>
  <mergeCells count="4">
    <mergeCell ref="B1:B3"/>
    <mergeCell ref="C1:G1"/>
    <mergeCell ref="C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4425-86A3-48AE-AFF2-17B976ACA3C3}">
  <dimension ref="A1:S122"/>
  <sheetViews>
    <sheetView zoomScale="55" zoomScaleNormal="55" workbookViewId="0">
      <selection activeCell="E15" sqref="E15"/>
    </sheetView>
  </sheetViews>
  <sheetFormatPr baseColWidth="10" defaultColWidth="8" defaultRowHeight="15" x14ac:dyDescent="0.25"/>
  <cols>
    <col min="1" max="1" width="40.85546875" style="33" customWidth="1"/>
    <col min="2" max="2" width="15.85546875" style="33" customWidth="1"/>
    <col min="3" max="3" width="18.28515625" style="33" customWidth="1"/>
    <col min="4" max="4" width="25.140625" style="33" customWidth="1"/>
    <col min="5" max="5" width="21.5703125" style="33" bestFit="1" customWidth="1"/>
    <col min="6" max="6" width="12.85546875" style="33" bestFit="1" customWidth="1"/>
    <col min="7" max="7" width="19.140625" style="33" customWidth="1"/>
    <col min="8" max="8" width="24.42578125" style="33" customWidth="1"/>
    <col min="9" max="12" width="19" style="33" customWidth="1"/>
    <col min="13" max="13" width="24.85546875" style="33" customWidth="1"/>
    <col min="14" max="15" width="23.7109375" style="33" customWidth="1"/>
    <col min="16" max="16" width="14" style="33" bestFit="1" customWidth="1"/>
    <col min="17" max="17" width="13.85546875" style="33" bestFit="1" customWidth="1"/>
    <col min="18" max="18" width="14" style="33" bestFit="1" customWidth="1"/>
    <col min="19" max="19" width="16.7109375" style="33" customWidth="1"/>
    <col min="20" max="16384" width="8" style="33"/>
  </cols>
  <sheetData>
    <row r="1" spans="1:19" ht="30" customHeight="1" x14ac:dyDescent="0.25">
      <c r="A1" s="34" t="s">
        <v>24</v>
      </c>
      <c r="B1" s="156" t="s">
        <v>97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</row>
    <row r="2" spans="1:19" ht="30" x14ac:dyDescent="0.25">
      <c r="A2" s="34" t="s">
        <v>25</v>
      </c>
      <c r="B2" s="159">
        <v>1170719994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9" ht="45" x14ac:dyDescent="0.25">
      <c r="A3" s="35" t="s">
        <v>26</v>
      </c>
      <c r="B3" s="161">
        <v>8</v>
      </c>
      <c r="C3" s="161"/>
      <c r="D3" s="162"/>
      <c r="E3" s="20" t="s">
        <v>27</v>
      </c>
      <c r="F3" s="163" t="s">
        <v>28</v>
      </c>
      <c r="G3" s="164"/>
      <c r="H3" s="20" t="s">
        <v>29</v>
      </c>
      <c r="I3" s="156"/>
      <c r="J3" s="157"/>
      <c r="K3" s="157"/>
      <c r="L3" s="157"/>
      <c r="M3" s="157"/>
      <c r="N3" s="157"/>
      <c r="O3" s="157"/>
    </row>
    <row r="4" spans="1:19" ht="45" x14ac:dyDescent="0.25">
      <c r="A4" s="20" t="s">
        <v>30</v>
      </c>
      <c r="B4" s="20" t="s">
        <v>31</v>
      </c>
      <c r="C4" s="20" t="s">
        <v>32</v>
      </c>
      <c r="D4" s="20" t="s">
        <v>33</v>
      </c>
      <c r="E4" s="20" t="s">
        <v>34</v>
      </c>
      <c r="F4" s="20" t="s">
        <v>35</v>
      </c>
      <c r="G4" s="32"/>
      <c r="H4" s="20" t="s">
        <v>36</v>
      </c>
      <c r="I4" s="20" t="s">
        <v>37</v>
      </c>
      <c r="J4" s="20" t="s">
        <v>38</v>
      </c>
      <c r="K4" s="20" t="s">
        <v>39</v>
      </c>
      <c r="L4" s="20" t="s">
        <v>40</v>
      </c>
      <c r="M4" s="20" t="s">
        <v>41</v>
      </c>
      <c r="N4" s="20" t="s">
        <v>42</v>
      </c>
      <c r="O4" s="20" t="s">
        <v>43</v>
      </c>
    </row>
    <row r="5" spans="1:19" x14ac:dyDescent="0.25">
      <c r="A5" s="36"/>
      <c r="B5" s="37"/>
      <c r="C5" s="37"/>
      <c r="D5" s="37"/>
      <c r="E5" s="38">
        <v>1.5</v>
      </c>
      <c r="F5" s="38">
        <v>4.5</v>
      </c>
      <c r="G5" s="37"/>
      <c r="H5" s="39">
        <v>2</v>
      </c>
      <c r="I5" s="37"/>
      <c r="J5" s="37"/>
      <c r="K5" s="37"/>
      <c r="L5" s="37"/>
      <c r="M5" s="37"/>
      <c r="N5" s="37"/>
      <c r="O5" s="37"/>
    </row>
    <row r="6" spans="1:19" x14ac:dyDescent="0.25">
      <c r="A6" s="20" t="s">
        <v>44</v>
      </c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67"/>
      <c r="Q6" s="68"/>
      <c r="R6" s="67"/>
      <c r="S6" s="67"/>
    </row>
    <row r="7" spans="1:19" x14ac:dyDescent="0.25">
      <c r="A7" s="40" t="s">
        <v>45</v>
      </c>
      <c r="B7" s="41">
        <v>1</v>
      </c>
      <c r="C7" s="42">
        <v>4</v>
      </c>
      <c r="D7" s="43">
        <v>7000550</v>
      </c>
      <c r="E7" s="44">
        <v>0.5</v>
      </c>
      <c r="F7" s="45">
        <v>0.5</v>
      </c>
      <c r="G7" s="32"/>
      <c r="H7" s="44">
        <v>0.8</v>
      </c>
      <c r="I7" s="46">
        <v>0.5</v>
      </c>
      <c r="J7" s="46">
        <v>0.5</v>
      </c>
      <c r="K7" s="46">
        <v>0.8</v>
      </c>
      <c r="L7" s="29">
        <v>2.2799999999999998</v>
      </c>
      <c r="M7" s="43">
        <f>ROUND($D$7*E5*I7*$L$7,0)</f>
        <v>11970941</v>
      </c>
      <c r="N7" s="43">
        <f>ROUND(D7*$F$5*J7*L7,0)</f>
        <v>35912822</v>
      </c>
      <c r="O7" s="43">
        <f>ROUND(D7*$H$5*K7*L7,0)</f>
        <v>25538006</v>
      </c>
      <c r="P7" s="47"/>
      <c r="Q7" s="47"/>
      <c r="R7" s="47"/>
      <c r="S7" s="143"/>
    </row>
    <row r="8" spans="1:19" x14ac:dyDescent="0.25">
      <c r="A8" s="40" t="s">
        <v>46</v>
      </c>
      <c r="B8" s="41">
        <v>1</v>
      </c>
      <c r="C8" s="42">
        <v>6</v>
      </c>
      <c r="D8" s="43">
        <v>7000530</v>
      </c>
      <c r="E8" s="44">
        <v>1</v>
      </c>
      <c r="F8" s="45">
        <v>1</v>
      </c>
      <c r="G8" s="32"/>
      <c r="H8" s="44">
        <v>1</v>
      </c>
      <c r="I8" s="46">
        <v>1</v>
      </c>
      <c r="J8" s="46">
        <v>1</v>
      </c>
      <c r="K8" s="46">
        <v>1</v>
      </c>
      <c r="L8" s="29">
        <v>2.2799999999999998</v>
      </c>
      <c r="M8" s="43">
        <f>ROUND($D$8*E5*I8*$L$8,0)</f>
        <v>23941813</v>
      </c>
      <c r="N8" s="43">
        <f>ROUND(D8*$F$5*J8*L8,0)</f>
        <v>71825438</v>
      </c>
      <c r="O8" s="43">
        <f>ROUND(D8*$H$5*K8*L8,0)</f>
        <v>31922417</v>
      </c>
      <c r="P8" s="47"/>
      <c r="Q8" s="47"/>
      <c r="R8" s="47"/>
      <c r="S8" s="144"/>
    </row>
    <row r="9" spans="1:19" x14ac:dyDescent="0.25">
      <c r="A9" s="20" t="s">
        <v>47</v>
      </c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67"/>
      <c r="Q9" s="67"/>
      <c r="R9" s="67"/>
      <c r="S9" s="67"/>
    </row>
    <row r="10" spans="1:19" x14ac:dyDescent="0.25">
      <c r="A10" s="40" t="s">
        <v>48</v>
      </c>
      <c r="B10" s="41">
        <v>1</v>
      </c>
      <c r="C10" s="42">
        <v>4</v>
      </c>
      <c r="D10" s="43">
        <v>6000500</v>
      </c>
      <c r="E10" s="44">
        <v>0.5</v>
      </c>
      <c r="F10" s="45">
        <v>0.5</v>
      </c>
      <c r="G10" s="32"/>
      <c r="H10" s="44">
        <v>0.5</v>
      </c>
      <c r="I10" s="46">
        <v>0.5</v>
      </c>
      <c r="J10" s="46">
        <v>0.5</v>
      </c>
      <c r="K10" s="46">
        <v>0.5</v>
      </c>
      <c r="L10" s="29">
        <v>2.2799999999999998</v>
      </c>
      <c r="M10" s="43">
        <f>ROUND(D10*$E$5*I10*L10,0)</f>
        <v>10260855</v>
      </c>
      <c r="N10" s="43">
        <f t="shared" ref="N10:N11" si="0">ROUND(D10*$F$5*J10*L10,0)</f>
        <v>30782565</v>
      </c>
      <c r="O10" s="43">
        <f t="shared" ref="O10:O11" si="1">ROUND(D10*$H$5*K10*L10,0)</f>
        <v>13681140</v>
      </c>
      <c r="P10" s="47"/>
      <c r="Q10" s="47"/>
      <c r="R10" s="67"/>
      <c r="S10" s="67"/>
    </row>
    <row r="11" spans="1:19" ht="30" x14ac:dyDescent="0.25">
      <c r="A11" s="40" t="s">
        <v>49</v>
      </c>
      <c r="B11" s="41">
        <v>1</v>
      </c>
      <c r="C11" s="42">
        <v>4</v>
      </c>
      <c r="D11" s="43">
        <v>6000500</v>
      </c>
      <c r="E11" s="44">
        <v>0.5</v>
      </c>
      <c r="F11" s="45">
        <v>0.2</v>
      </c>
      <c r="G11" s="32"/>
      <c r="H11" s="44">
        <v>0.2</v>
      </c>
      <c r="I11" s="46">
        <v>0.5</v>
      </c>
      <c r="J11" s="46">
        <v>0.2</v>
      </c>
      <c r="K11" s="46">
        <v>0.2</v>
      </c>
      <c r="L11" s="29">
        <v>2.2799999999999998</v>
      </c>
      <c r="M11" s="43">
        <f>ROUND(D11*$E$5*I11*L11,0)</f>
        <v>10260855</v>
      </c>
      <c r="N11" s="43">
        <f t="shared" si="0"/>
        <v>12313026</v>
      </c>
      <c r="O11" s="43">
        <f t="shared" si="1"/>
        <v>5472456</v>
      </c>
      <c r="P11" s="70"/>
      <c r="Q11" s="70"/>
      <c r="R11" s="67"/>
      <c r="S11" s="67"/>
    </row>
    <row r="12" spans="1:19" x14ac:dyDescent="0.25">
      <c r="A12" s="20" t="s">
        <v>50</v>
      </c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32"/>
      <c r="O12" s="32"/>
      <c r="P12" s="67"/>
      <c r="Q12" s="67"/>
      <c r="R12" s="67"/>
      <c r="S12" s="67"/>
    </row>
    <row r="13" spans="1:19" x14ac:dyDescent="0.25">
      <c r="A13" s="40" t="s">
        <v>51</v>
      </c>
      <c r="B13" s="41">
        <v>1</v>
      </c>
      <c r="C13" s="42">
        <v>4</v>
      </c>
      <c r="D13" s="43">
        <v>7000500</v>
      </c>
      <c r="E13" s="44">
        <v>0.5</v>
      </c>
      <c r="F13" s="45">
        <v>0.5</v>
      </c>
      <c r="G13" s="32"/>
      <c r="H13" s="44">
        <v>0.3</v>
      </c>
      <c r="I13" s="46">
        <v>0.5</v>
      </c>
      <c r="J13" s="46">
        <v>0.5</v>
      </c>
      <c r="K13" s="46">
        <v>0.3</v>
      </c>
      <c r="L13" s="29">
        <v>2.2799999999999998</v>
      </c>
      <c r="M13" s="43">
        <f>ROUND(D13*$E$5*I13*L13,0)</f>
        <v>11970855</v>
      </c>
      <c r="N13" s="43">
        <f>ROUND(D13*$F$5*J13*L13,0)</f>
        <v>35912565</v>
      </c>
      <c r="O13" s="43">
        <f>ROUND(D13*$H$5*K13*L13,0)</f>
        <v>9576684</v>
      </c>
    </row>
    <row r="14" spans="1:19" x14ac:dyDescent="0.25">
      <c r="A14" s="20" t="s">
        <v>52</v>
      </c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32"/>
      <c r="O14" s="32"/>
    </row>
    <row r="15" spans="1:19" ht="45" x14ac:dyDescent="0.25">
      <c r="A15" s="48" t="s">
        <v>98</v>
      </c>
      <c r="B15" s="41">
        <v>1</v>
      </c>
      <c r="C15" s="42">
        <v>5</v>
      </c>
      <c r="D15" s="43">
        <v>5500000</v>
      </c>
      <c r="E15" s="44">
        <v>0.25</v>
      </c>
      <c r="F15" s="45">
        <v>0.4</v>
      </c>
      <c r="G15" s="32"/>
      <c r="H15" s="44">
        <v>0.25</v>
      </c>
      <c r="I15" s="46">
        <v>0.25</v>
      </c>
      <c r="J15" s="46">
        <v>0.4</v>
      </c>
      <c r="K15" s="46">
        <v>0.25</v>
      </c>
      <c r="L15" s="29">
        <v>2.2799999999999998</v>
      </c>
      <c r="M15" s="43">
        <f>ROUND(D15*$E$5*I15*L15,0)</f>
        <v>4702500</v>
      </c>
      <c r="N15" s="43">
        <f>ROUND(D15*$F$5*J15*L15,0)</f>
        <v>22572000</v>
      </c>
      <c r="O15" s="43">
        <f>ROUND(D15*$H$5*K15*L15,0)</f>
        <v>6270000</v>
      </c>
    </row>
    <row r="16" spans="1:19" x14ac:dyDescent="0.25">
      <c r="A16" s="20" t="s">
        <v>53</v>
      </c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32"/>
      <c r="O16" s="32"/>
    </row>
    <row r="17" spans="1:15" x14ac:dyDescent="0.25">
      <c r="A17" s="40" t="s">
        <v>54</v>
      </c>
      <c r="B17" s="41">
        <v>1</v>
      </c>
      <c r="C17" s="42">
        <v>5</v>
      </c>
      <c r="D17" s="43">
        <v>5500000</v>
      </c>
      <c r="E17" s="44">
        <v>0.25</v>
      </c>
      <c r="F17" s="45">
        <v>0.3</v>
      </c>
      <c r="G17" s="32"/>
      <c r="H17" s="44">
        <v>0.3</v>
      </c>
      <c r="I17" s="46">
        <v>0.25</v>
      </c>
      <c r="J17" s="46">
        <v>0.3</v>
      </c>
      <c r="K17" s="46">
        <v>0.3</v>
      </c>
      <c r="L17" s="29">
        <v>2.2799999999999998</v>
      </c>
      <c r="M17" s="43">
        <f>ROUND(D17*$E$5*I17*L17,0)</f>
        <v>4702500</v>
      </c>
      <c r="N17" s="43">
        <f>ROUND(D17*$F$5*J17*L17,0)</f>
        <v>16929000</v>
      </c>
      <c r="O17" s="43">
        <f>ROUND(D17*$H$5*K17*L17,0)</f>
        <v>7524000</v>
      </c>
    </row>
    <row r="18" spans="1:15" x14ac:dyDescent="0.25">
      <c r="A18" s="20" t="s">
        <v>55</v>
      </c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32"/>
      <c r="O18" s="32"/>
    </row>
    <row r="19" spans="1:15" x14ac:dyDescent="0.25">
      <c r="A19" s="49" t="s">
        <v>56</v>
      </c>
      <c r="B19" s="41">
        <v>1</v>
      </c>
      <c r="C19" s="42">
        <v>4</v>
      </c>
      <c r="D19" s="43">
        <v>5500000</v>
      </c>
      <c r="E19" s="44">
        <v>0.25</v>
      </c>
      <c r="F19" s="45">
        <v>0.3</v>
      </c>
      <c r="G19" s="32"/>
      <c r="H19" s="44">
        <v>0.25</v>
      </c>
      <c r="I19" s="46">
        <v>0.25</v>
      </c>
      <c r="J19" s="46">
        <v>0.3</v>
      </c>
      <c r="K19" s="46">
        <v>0.25</v>
      </c>
      <c r="L19" s="29">
        <v>2.2799999999999998</v>
      </c>
      <c r="M19" s="43">
        <f>ROUND(D19*$E$5*I19*L19,0)</f>
        <v>4702500</v>
      </c>
      <c r="N19" s="43">
        <f>ROUND(D19*$F$5*J19*L19,0)</f>
        <v>16929000</v>
      </c>
      <c r="O19" s="43">
        <f>ROUND(D19*$H$5*K19*L19,0)</f>
        <v>6270000</v>
      </c>
    </row>
    <row r="20" spans="1:15" x14ac:dyDescent="0.25">
      <c r="A20" s="20" t="s">
        <v>57</v>
      </c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32"/>
      <c r="O20" s="32"/>
    </row>
    <row r="21" spans="1:15" ht="30" x14ac:dyDescent="0.25">
      <c r="A21" s="49" t="s">
        <v>58</v>
      </c>
      <c r="B21" s="41">
        <v>1</v>
      </c>
      <c r="C21" s="42">
        <v>4</v>
      </c>
      <c r="D21" s="43">
        <v>5500000</v>
      </c>
      <c r="E21" s="44">
        <v>0.25</v>
      </c>
      <c r="F21" s="45">
        <v>0.3</v>
      </c>
      <c r="G21" s="32"/>
      <c r="H21" s="44">
        <v>0.25</v>
      </c>
      <c r="I21" s="46">
        <v>0.25</v>
      </c>
      <c r="J21" s="46">
        <v>0.3</v>
      </c>
      <c r="K21" s="46">
        <v>0.25</v>
      </c>
      <c r="L21" s="29">
        <v>2.2799999999999998</v>
      </c>
      <c r="M21" s="43">
        <f>ROUND(D21*$E$5*I21*L21,0)</f>
        <v>4702500</v>
      </c>
      <c r="N21" s="43">
        <f>ROUND(D21*$F$5*J21*L21,0)</f>
        <v>16929000</v>
      </c>
      <c r="O21" s="43">
        <f>ROUND(D21*$H$5*K21*L21,0)</f>
        <v>6270000</v>
      </c>
    </row>
    <row r="22" spans="1:15" x14ac:dyDescent="0.25">
      <c r="A22" s="20" t="s">
        <v>59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N22" s="32"/>
      <c r="O22" s="32"/>
    </row>
    <row r="23" spans="1:15" ht="30" x14ac:dyDescent="0.25">
      <c r="A23" s="40" t="s">
        <v>60</v>
      </c>
      <c r="B23" s="41">
        <v>1</v>
      </c>
      <c r="C23" s="42">
        <v>4</v>
      </c>
      <c r="D23" s="43">
        <v>5500000</v>
      </c>
      <c r="E23" s="32"/>
      <c r="F23" s="45">
        <v>0.3</v>
      </c>
      <c r="G23" s="32"/>
      <c r="H23" s="44">
        <v>0.3</v>
      </c>
      <c r="I23" s="46">
        <v>0</v>
      </c>
      <c r="J23" s="46">
        <v>0.3</v>
      </c>
      <c r="K23" s="46">
        <v>0.3</v>
      </c>
      <c r="L23" s="29">
        <v>2.2799999999999998</v>
      </c>
      <c r="M23" s="43">
        <f>ROUND(D23*$E$5*I23*L23,0)</f>
        <v>0</v>
      </c>
      <c r="N23" s="43">
        <f>ROUND(D23*$F$5*J23*L23,0)</f>
        <v>16929000</v>
      </c>
      <c r="O23" s="43">
        <f>ROUND(D23*$H$5*K23*L23,0)</f>
        <v>7524000</v>
      </c>
    </row>
    <row r="24" spans="1:15" x14ac:dyDescent="0.25">
      <c r="A24" s="20" t="s">
        <v>61</v>
      </c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7"/>
      <c r="N24" s="32"/>
      <c r="O24" s="32"/>
    </row>
    <row r="25" spans="1:15" x14ac:dyDescent="0.25">
      <c r="A25" s="49" t="s">
        <v>62</v>
      </c>
      <c r="B25" s="41">
        <v>1</v>
      </c>
      <c r="C25" s="42">
        <v>6</v>
      </c>
      <c r="D25" s="43">
        <v>6000500</v>
      </c>
      <c r="E25" s="44">
        <v>0.5</v>
      </c>
      <c r="F25" s="45">
        <v>0.5</v>
      </c>
      <c r="G25" s="32"/>
      <c r="H25" s="44">
        <v>0.4</v>
      </c>
      <c r="I25" s="46">
        <v>0.5</v>
      </c>
      <c r="J25" s="46">
        <v>0.5</v>
      </c>
      <c r="K25" s="46">
        <v>0.4</v>
      </c>
      <c r="L25" s="29">
        <v>2.2799999999999998</v>
      </c>
      <c r="M25" s="43">
        <f t="shared" ref="M25:M26" si="2">ROUND(D25*$E$5*I25*L25,0)</f>
        <v>10260855</v>
      </c>
      <c r="N25" s="43">
        <f t="shared" ref="N25:N26" si="3">ROUND(D25*$F$5*J25*L25,0)</f>
        <v>30782565</v>
      </c>
      <c r="O25" s="43">
        <f t="shared" ref="O25:O26" si="4">ROUND(D25*$H$5*K25*L25,0)</f>
        <v>10944912</v>
      </c>
    </row>
    <row r="26" spans="1:15" x14ac:dyDescent="0.25">
      <c r="A26" s="49" t="s">
        <v>63</v>
      </c>
      <c r="B26" s="41">
        <v>1</v>
      </c>
      <c r="C26" s="42">
        <v>6</v>
      </c>
      <c r="D26" s="43">
        <v>6000500</v>
      </c>
      <c r="E26" s="44">
        <v>0.5</v>
      </c>
      <c r="F26" s="45">
        <v>0.5</v>
      </c>
      <c r="G26" s="32"/>
      <c r="H26" s="44">
        <v>0.4</v>
      </c>
      <c r="I26" s="46">
        <v>0.5</v>
      </c>
      <c r="J26" s="46">
        <v>0.5</v>
      </c>
      <c r="K26" s="46">
        <v>0.4</v>
      </c>
      <c r="L26" s="29">
        <v>2.2799999999999998</v>
      </c>
      <c r="M26" s="43">
        <f t="shared" si="2"/>
        <v>10260855</v>
      </c>
      <c r="N26" s="43">
        <f t="shared" si="3"/>
        <v>30782565</v>
      </c>
      <c r="O26" s="43">
        <f t="shared" si="4"/>
        <v>10944912</v>
      </c>
    </row>
    <row r="27" spans="1:15" x14ac:dyDescent="0.25">
      <c r="A27" s="20" t="s">
        <v>64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  <c r="N27" s="32"/>
      <c r="O27" s="32"/>
    </row>
    <row r="28" spans="1:15" x14ac:dyDescent="0.25">
      <c r="A28" s="40" t="s">
        <v>65</v>
      </c>
      <c r="B28" s="41">
        <v>1</v>
      </c>
      <c r="C28" s="42">
        <v>6</v>
      </c>
      <c r="D28" s="43">
        <v>4000000</v>
      </c>
      <c r="E28" s="44">
        <v>0.4</v>
      </c>
      <c r="F28" s="45">
        <v>0.3</v>
      </c>
      <c r="G28" s="32"/>
      <c r="H28" s="44">
        <v>0.2</v>
      </c>
      <c r="I28" s="46">
        <v>0.4</v>
      </c>
      <c r="J28" s="46">
        <v>0.3</v>
      </c>
      <c r="K28" s="46">
        <v>0.2</v>
      </c>
      <c r="L28" s="29">
        <v>2.2799999999999998</v>
      </c>
      <c r="M28" s="43">
        <f>ROUND(D28*$E$5*I28*L28,0)</f>
        <v>5472000</v>
      </c>
      <c r="N28" s="43">
        <f>ROUND(D28*$F$5*J28*L28,0)</f>
        <v>12312000</v>
      </c>
      <c r="O28" s="43">
        <f>ROUND(D28*$H$5*K28*L28,0)</f>
        <v>3648000</v>
      </c>
    </row>
    <row r="29" spans="1:15" x14ac:dyDescent="0.25">
      <c r="A29" s="20" t="s">
        <v>66</v>
      </c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32"/>
      <c r="O29" s="32"/>
    </row>
    <row r="30" spans="1:15" x14ac:dyDescent="0.25">
      <c r="A30" s="40" t="s">
        <v>67</v>
      </c>
      <c r="B30" s="41">
        <v>1</v>
      </c>
      <c r="C30" s="50"/>
      <c r="D30" s="43">
        <v>5000000</v>
      </c>
      <c r="E30" s="44">
        <v>0.2</v>
      </c>
      <c r="F30" s="45">
        <v>0.5</v>
      </c>
      <c r="G30" s="32"/>
      <c r="H30" s="44">
        <v>0.2</v>
      </c>
      <c r="I30" s="46">
        <v>0.2</v>
      </c>
      <c r="J30" s="46">
        <v>0.5</v>
      </c>
      <c r="K30" s="46">
        <v>0.2</v>
      </c>
      <c r="L30" s="29">
        <v>2.2799999999999998</v>
      </c>
      <c r="M30" s="43">
        <f t="shared" ref="M30:M32" si="5">ROUND(D30*$E$5*I30*L30,0)</f>
        <v>3420000</v>
      </c>
      <c r="N30" s="43">
        <f t="shared" ref="N30:N32" si="6">ROUND(D30*$F$5*J30*L30,0)</f>
        <v>25650000</v>
      </c>
      <c r="O30" s="43">
        <f t="shared" ref="O30:O32" si="7">ROUND(D30*$H$5*K30*L30,0)</f>
        <v>4560000</v>
      </c>
    </row>
    <row r="31" spans="1:15" x14ac:dyDescent="0.25">
      <c r="A31" s="40" t="s">
        <v>68</v>
      </c>
      <c r="B31" s="41">
        <v>2</v>
      </c>
      <c r="C31" s="50"/>
      <c r="D31" s="43">
        <v>5000000</v>
      </c>
      <c r="E31" s="44">
        <v>0.3</v>
      </c>
      <c r="F31" s="45">
        <v>0.25</v>
      </c>
      <c r="G31" s="32"/>
      <c r="H31" s="44">
        <v>0.2</v>
      </c>
      <c r="I31" s="46">
        <v>0.6</v>
      </c>
      <c r="J31" s="46">
        <v>0.5</v>
      </c>
      <c r="K31" s="46">
        <v>0.4</v>
      </c>
      <c r="L31" s="29">
        <v>2.42</v>
      </c>
      <c r="M31" s="43">
        <f t="shared" si="5"/>
        <v>10890000</v>
      </c>
      <c r="N31" s="43">
        <f t="shared" si="6"/>
        <v>27225000</v>
      </c>
      <c r="O31" s="43">
        <f t="shared" si="7"/>
        <v>9680000</v>
      </c>
    </row>
    <row r="32" spans="1:15" x14ac:dyDescent="0.25">
      <c r="A32" s="40" t="s">
        <v>69</v>
      </c>
      <c r="B32" s="41">
        <v>1</v>
      </c>
      <c r="C32" s="50"/>
      <c r="D32" s="43">
        <v>3000000</v>
      </c>
      <c r="E32" s="44">
        <v>0.25</v>
      </c>
      <c r="F32" s="45">
        <v>0.2</v>
      </c>
      <c r="G32" s="32"/>
      <c r="H32" s="44">
        <v>0.15</v>
      </c>
      <c r="I32" s="46">
        <v>0.25</v>
      </c>
      <c r="J32" s="46">
        <v>0.2</v>
      </c>
      <c r="K32" s="46">
        <v>0.15</v>
      </c>
      <c r="L32" s="29">
        <v>2.2799999999999998</v>
      </c>
      <c r="M32" s="43">
        <f t="shared" si="5"/>
        <v>2565000</v>
      </c>
      <c r="N32" s="43">
        <f t="shared" si="6"/>
        <v>6156000</v>
      </c>
      <c r="O32" s="43">
        <f t="shared" si="7"/>
        <v>2052000</v>
      </c>
    </row>
    <row r="33" spans="1:15" x14ac:dyDescent="0.25">
      <c r="A33" s="20" t="s">
        <v>70</v>
      </c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7"/>
      <c r="N33" s="32"/>
      <c r="O33" s="32"/>
    </row>
    <row r="34" spans="1:15" x14ac:dyDescent="0.25">
      <c r="A34" s="40" t="s">
        <v>71</v>
      </c>
      <c r="B34" s="41">
        <v>1</v>
      </c>
      <c r="C34" s="50"/>
      <c r="D34" s="43">
        <v>4000000</v>
      </c>
      <c r="E34" s="44">
        <v>0</v>
      </c>
      <c r="F34" s="45">
        <v>0.3</v>
      </c>
      <c r="G34" s="32"/>
      <c r="H34" s="32"/>
      <c r="I34" s="46">
        <v>0</v>
      </c>
      <c r="J34" s="46">
        <v>0.3</v>
      </c>
      <c r="K34" s="46">
        <v>0</v>
      </c>
      <c r="L34" s="29">
        <v>2.2799999999999998</v>
      </c>
      <c r="M34" s="43">
        <f>ROUND(D34*$E$5*I34*L34,0)</f>
        <v>0</v>
      </c>
      <c r="N34" s="43">
        <f>ROUND(D34*$F$5*J34*L34,0)</f>
        <v>12312000</v>
      </c>
      <c r="O34" s="43">
        <f>ROUND(D34*$H$5*K34*L34,0)</f>
        <v>0</v>
      </c>
    </row>
    <row r="35" spans="1:15" x14ac:dyDescent="0.25">
      <c r="A35" s="20" t="s">
        <v>72</v>
      </c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7"/>
      <c r="N35" s="32"/>
      <c r="O35" s="32"/>
    </row>
    <row r="36" spans="1:15" x14ac:dyDescent="0.25">
      <c r="A36" s="40" t="s">
        <v>73</v>
      </c>
      <c r="B36" s="41">
        <v>0</v>
      </c>
      <c r="C36" s="50"/>
      <c r="D36" s="43">
        <v>2500000</v>
      </c>
      <c r="E36" s="32"/>
      <c r="F36" s="32"/>
      <c r="G36" s="32"/>
      <c r="H36" s="44">
        <v>1</v>
      </c>
      <c r="I36" s="46">
        <v>0</v>
      </c>
      <c r="J36" s="46">
        <v>0</v>
      </c>
      <c r="K36" s="46">
        <v>0</v>
      </c>
      <c r="L36" s="29">
        <v>2.2799999999999998</v>
      </c>
      <c r="M36" s="43">
        <f>ROUND(D36*$E$5*I36*L36,0)</f>
        <v>0</v>
      </c>
      <c r="N36" s="43">
        <f t="shared" ref="N36:N37" si="8">ROUND(D36*$F$5*J36*L36,0)</f>
        <v>0</v>
      </c>
      <c r="O36" s="43">
        <f t="shared" ref="O36:O37" si="9">ROUND(D36*$H$5*K36*L36,0)</f>
        <v>0</v>
      </c>
    </row>
    <row r="37" spans="1:15" x14ac:dyDescent="0.25">
      <c r="A37" s="40" t="s">
        <v>74</v>
      </c>
      <c r="B37" s="41">
        <v>1</v>
      </c>
      <c r="C37" s="50"/>
      <c r="D37" s="43">
        <v>2500000</v>
      </c>
      <c r="E37" s="44">
        <v>1</v>
      </c>
      <c r="F37" s="45">
        <v>1</v>
      </c>
      <c r="G37" s="32"/>
      <c r="H37" s="44">
        <v>1</v>
      </c>
      <c r="I37" s="46">
        <v>1</v>
      </c>
      <c r="J37" s="46">
        <v>1</v>
      </c>
      <c r="K37" s="46">
        <v>1</v>
      </c>
      <c r="L37" s="29">
        <v>2.42</v>
      </c>
      <c r="M37" s="43">
        <f>ROUND(D37*$E$5*I37*L37,0)</f>
        <v>9075000</v>
      </c>
      <c r="N37" s="43">
        <f t="shared" si="8"/>
        <v>27225000</v>
      </c>
      <c r="O37" s="43">
        <f t="shared" si="9"/>
        <v>12100000</v>
      </c>
    </row>
    <row r="38" spans="1:15" x14ac:dyDescent="0.25">
      <c r="A38" s="51" t="s">
        <v>75</v>
      </c>
      <c r="B38" s="36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  <c r="N38" s="52"/>
      <c r="O38" s="53"/>
    </row>
    <row r="39" spans="1:15" x14ac:dyDescent="0.25">
      <c r="A39" s="40" t="s">
        <v>76</v>
      </c>
      <c r="B39" s="41">
        <v>1</v>
      </c>
      <c r="C39" s="50"/>
      <c r="D39" s="43">
        <v>2500000</v>
      </c>
      <c r="E39" s="44">
        <v>1</v>
      </c>
      <c r="F39" s="45">
        <v>1</v>
      </c>
      <c r="G39" s="32"/>
      <c r="H39" s="44">
        <v>1</v>
      </c>
      <c r="I39" s="46">
        <v>1</v>
      </c>
      <c r="J39" s="46">
        <v>1</v>
      </c>
      <c r="K39" s="46">
        <v>1</v>
      </c>
      <c r="L39" s="29">
        <v>2.42</v>
      </c>
      <c r="M39" s="43">
        <f>ROUND(D39*$E$5*I39*L39,0)</f>
        <v>9075000</v>
      </c>
      <c r="N39" s="43">
        <f>ROUND(D39*$F$5*J39*L39,0)</f>
        <v>27225000</v>
      </c>
      <c r="O39" s="43">
        <f>ROUND(D39*$H$5*K39*L39,0)</f>
        <v>12100000</v>
      </c>
    </row>
    <row r="40" spans="1:15" x14ac:dyDescent="0.25">
      <c r="A40" s="51" t="s">
        <v>77</v>
      </c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2"/>
      <c r="M40" s="54">
        <f>M7+M8+M10+M11+M13+M15+M17+M19+M21+M23+M25+M26+M28+M30+M31+M32+M34+M36+M37+M39</f>
        <v>148234029</v>
      </c>
      <c r="N40" s="54">
        <f t="shared" ref="N40:O40" si="10">N7+N8+N10+N11+N13+N15+N17+N19+N21+N23+N25+N26+N28+N30+N31+N32+N34+N36+N37+N39</f>
        <v>476704546</v>
      </c>
      <c r="O40" s="54">
        <f t="shared" si="10"/>
        <v>186078527</v>
      </c>
    </row>
    <row r="41" spans="1:15" x14ac:dyDescent="0.25">
      <c r="A41" s="51" t="s">
        <v>78</v>
      </c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5"/>
      <c r="M41" s="55">
        <f>ROUND((M40*19%),0)</f>
        <v>28164466</v>
      </c>
      <c r="N41" s="55">
        <f t="shared" ref="N41:O41" si="11">ROUND((N40*19%),0)</f>
        <v>90573864</v>
      </c>
      <c r="O41" s="55">
        <f t="shared" si="11"/>
        <v>35354920</v>
      </c>
    </row>
    <row r="42" spans="1:15" ht="45" x14ac:dyDescent="0.25">
      <c r="A42" s="48" t="s">
        <v>99</v>
      </c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5"/>
      <c r="M42" s="56">
        <f>M40+M41</f>
        <v>176398495</v>
      </c>
      <c r="N42" s="56">
        <f t="shared" ref="N42:O42" si="12">N40+N41</f>
        <v>567278410</v>
      </c>
      <c r="O42" s="56">
        <f t="shared" si="12"/>
        <v>221433447</v>
      </c>
    </row>
    <row r="43" spans="1:15" x14ac:dyDescent="0.25">
      <c r="A43" s="5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1:15" x14ac:dyDescent="0.25">
      <c r="A44" s="51" t="s">
        <v>79</v>
      </c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60" x14ac:dyDescent="0.25">
      <c r="A45" s="51" t="s">
        <v>80</v>
      </c>
      <c r="B45" s="21" t="s">
        <v>31</v>
      </c>
      <c r="C45" s="22" t="s">
        <v>81</v>
      </c>
      <c r="D45" s="22" t="s">
        <v>82</v>
      </c>
      <c r="E45" s="59" t="s">
        <v>34</v>
      </c>
      <c r="F45" s="23" t="s">
        <v>83</v>
      </c>
      <c r="G45" s="60"/>
      <c r="H45" s="24" t="s">
        <v>84</v>
      </c>
      <c r="I45" s="59" t="s">
        <v>37</v>
      </c>
      <c r="J45" s="23" t="s">
        <v>38</v>
      </c>
      <c r="K45" s="24" t="s">
        <v>39</v>
      </c>
      <c r="L45" s="22" t="s">
        <v>40</v>
      </c>
      <c r="M45" s="59" t="s">
        <v>85</v>
      </c>
      <c r="N45" s="23" t="s">
        <v>86</v>
      </c>
      <c r="O45" s="61" t="s">
        <v>87</v>
      </c>
    </row>
    <row r="46" spans="1:15" x14ac:dyDescent="0.25">
      <c r="A46" s="35" t="s">
        <v>88</v>
      </c>
      <c r="B46" s="37"/>
      <c r="C46" s="37"/>
      <c r="D46" s="37"/>
      <c r="E46" s="62">
        <v>1.5</v>
      </c>
      <c r="F46" s="62">
        <v>4.5</v>
      </c>
      <c r="G46" s="37"/>
      <c r="H46" s="62">
        <v>2</v>
      </c>
      <c r="I46" s="37"/>
      <c r="J46" s="37"/>
      <c r="K46" s="37"/>
      <c r="L46" s="37"/>
      <c r="M46" s="37"/>
      <c r="N46" s="37"/>
      <c r="O46" s="66"/>
    </row>
    <row r="47" spans="1:15" ht="45" x14ac:dyDescent="0.25">
      <c r="A47" s="50" t="s">
        <v>100</v>
      </c>
      <c r="B47" s="25">
        <v>1</v>
      </c>
      <c r="C47" s="26" t="s">
        <v>89</v>
      </c>
      <c r="D47" s="43">
        <v>7000500</v>
      </c>
      <c r="E47" s="30">
        <v>0.5</v>
      </c>
      <c r="F47" s="27">
        <v>0.5</v>
      </c>
      <c r="G47" s="60"/>
      <c r="H47" s="28">
        <v>0.15</v>
      </c>
      <c r="I47" s="29">
        <v>0.5</v>
      </c>
      <c r="J47" s="29">
        <v>0.5</v>
      </c>
      <c r="K47" s="29">
        <v>0.15</v>
      </c>
      <c r="L47" s="29">
        <v>1.1000000000000001</v>
      </c>
      <c r="M47" s="43">
        <f>ROUND(D47*$E$46*I47*L47,0)</f>
        <v>5775413</v>
      </c>
      <c r="N47" s="43">
        <f>ROUND(D47*$F$46*J47*L47,0)</f>
        <v>17326238</v>
      </c>
      <c r="O47" s="43">
        <f>ROUND(D47*$H$46*K47*L47,0)</f>
        <v>2310165</v>
      </c>
    </row>
    <row r="48" spans="1:15" ht="90" x14ac:dyDescent="0.25">
      <c r="A48" s="26" t="s">
        <v>90</v>
      </c>
      <c r="B48" s="25">
        <v>1</v>
      </c>
      <c r="C48" s="26" t="s">
        <v>91</v>
      </c>
      <c r="D48" s="43">
        <v>1200500</v>
      </c>
      <c r="E48" s="30">
        <v>1</v>
      </c>
      <c r="F48" s="27">
        <v>1</v>
      </c>
      <c r="G48" s="60"/>
      <c r="H48" s="28">
        <v>1</v>
      </c>
      <c r="I48" s="29">
        <v>1</v>
      </c>
      <c r="J48" s="29">
        <v>1</v>
      </c>
      <c r="K48" s="29">
        <v>1</v>
      </c>
      <c r="L48" s="29">
        <v>1.1000000000000001</v>
      </c>
      <c r="M48" s="43">
        <f t="shared" ref="M48:M52" si="13">ROUND(D48*$E$46*I48*L48,0)</f>
        <v>1980825</v>
      </c>
      <c r="N48" s="43">
        <f t="shared" ref="N48:N52" si="14">ROUND(D48*$F$46*J48*L48,0)</f>
        <v>5942475</v>
      </c>
      <c r="O48" s="43">
        <f t="shared" ref="O48:O52" si="15">ROUND(D48*$H$46*K48*L48,0)</f>
        <v>2641100</v>
      </c>
    </row>
    <row r="49" spans="1:15" ht="45" x14ac:dyDescent="0.25">
      <c r="A49" s="26" t="s">
        <v>92</v>
      </c>
      <c r="B49" s="25">
        <v>1</v>
      </c>
      <c r="C49" s="26" t="s">
        <v>89</v>
      </c>
      <c r="D49" s="43">
        <v>7000500</v>
      </c>
      <c r="E49" s="30">
        <v>1</v>
      </c>
      <c r="F49" s="27">
        <v>1</v>
      </c>
      <c r="G49" s="60"/>
      <c r="H49" s="31">
        <v>1</v>
      </c>
      <c r="I49" s="29">
        <v>1</v>
      </c>
      <c r="J49" s="29">
        <v>1</v>
      </c>
      <c r="K49" s="29">
        <v>1</v>
      </c>
      <c r="L49" s="29">
        <v>1.1000000000000001</v>
      </c>
      <c r="M49" s="43">
        <f t="shared" si="13"/>
        <v>11550825</v>
      </c>
      <c r="N49" s="43">
        <f t="shared" si="14"/>
        <v>34652475</v>
      </c>
      <c r="O49" s="43">
        <f t="shared" si="15"/>
        <v>15401100</v>
      </c>
    </row>
    <row r="50" spans="1:15" ht="30" x14ac:dyDescent="0.25">
      <c r="A50" s="26" t="s">
        <v>93</v>
      </c>
      <c r="B50" s="25">
        <v>1</v>
      </c>
      <c r="C50" s="26" t="s">
        <v>89</v>
      </c>
      <c r="D50" s="43">
        <v>5000500</v>
      </c>
      <c r="E50" s="63"/>
      <c r="F50" s="27">
        <v>0.3</v>
      </c>
      <c r="G50" s="60"/>
      <c r="H50" s="64"/>
      <c r="I50" s="29">
        <v>0</v>
      </c>
      <c r="J50" s="29">
        <v>0.3</v>
      </c>
      <c r="K50" s="29">
        <v>0</v>
      </c>
      <c r="L50" s="29">
        <v>1.1000000000000001</v>
      </c>
      <c r="M50" s="43">
        <f t="shared" si="13"/>
        <v>0</v>
      </c>
      <c r="N50" s="43">
        <f t="shared" si="14"/>
        <v>7425743</v>
      </c>
      <c r="O50" s="43">
        <f t="shared" si="15"/>
        <v>0</v>
      </c>
    </row>
    <row r="51" spans="1:15" ht="165" x14ac:dyDescent="0.25">
      <c r="A51" s="50" t="s">
        <v>101</v>
      </c>
      <c r="B51" s="25">
        <v>5</v>
      </c>
      <c r="C51" s="26" t="s">
        <v>91</v>
      </c>
      <c r="D51" s="43">
        <v>300500</v>
      </c>
      <c r="E51" s="30">
        <v>0.5</v>
      </c>
      <c r="F51" s="27">
        <v>0.5</v>
      </c>
      <c r="G51" s="60"/>
      <c r="H51" s="31">
        <v>0.5</v>
      </c>
      <c r="I51" s="29">
        <v>2.5</v>
      </c>
      <c r="J51" s="29">
        <v>2.5</v>
      </c>
      <c r="K51" s="29">
        <v>2.5</v>
      </c>
      <c r="L51" s="29">
        <v>1.1000000000000001</v>
      </c>
      <c r="M51" s="43">
        <f t="shared" si="13"/>
        <v>1239563</v>
      </c>
      <c r="N51" s="43">
        <f t="shared" si="14"/>
        <v>3718688</v>
      </c>
      <c r="O51" s="43">
        <f t="shared" si="15"/>
        <v>1652750</v>
      </c>
    </row>
    <row r="52" spans="1:15" ht="30" x14ac:dyDescent="0.25">
      <c r="A52" s="26" t="s">
        <v>94</v>
      </c>
      <c r="B52" s="25">
        <v>1</v>
      </c>
      <c r="C52" s="26" t="s">
        <v>95</v>
      </c>
      <c r="D52" s="43">
        <v>1200500</v>
      </c>
      <c r="E52" s="30">
        <v>1</v>
      </c>
      <c r="F52" s="27">
        <v>1</v>
      </c>
      <c r="G52" s="60"/>
      <c r="H52" s="28">
        <v>1</v>
      </c>
      <c r="I52" s="29">
        <v>1</v>
      </c>
      <c r="J52" s="29">
        <v>1</v>
      </c>
      <c r="K52" s="29">
        <v>1</v>
      </c>
      <c r="L52" s="29">
        <v>1.1000000000000001</v>
      </c>
      <c r="M52" s="43">
        <f t="shared" si="13"/>
        <v>1980825</v>
      </c>
      <c r="N52" s="43">
        <f t="shared" si="14"/>
        <v>5942475</v>
      </c>
      <c r="O52" s="43">
        <f t="shared" si="15"/>
        <v>2641100</v>
      </c>
    </row>
    <row r="53" spans="1:15" x14ac:dyDescent="0.25">
      <c r="A53" s="22" t="s">
        <v>96</v>
      </c>
      <c r="B53" s="170"/>
      <c r="C53" s="171"/>
      <c r="D53" s="171"/>
      <c r="E53" s="171"/>
      <c r="F53" s="171"/>
      <c r="G53" s="171"/>
      <c r="H53" s="171"/>
      <c r="I53" s="171"/>
      <c r="J53" s="171"/>
      <c r="K53" s="171"/>
      <c r="L53" s="172"/>
      <c r="M53" s="54">
        <f>SUM(M47:M52)</f>
        <v>22527451</v>
      </c>
      <c r="N53" s="54">
        <f t="shared" ref="N53:O53" si="16">SUM(N47:N52)</f>
        <v>75008094</v>
      </c>
      <c r="O53" s="65">
        <f t="shared" si="16"/>
        <v>24646215</v>
      </c>
    </row>
    <row r="54" spans="1:15" x14ac:dyDescent="0.25">
      <c r="A54" s="86" t="s">
        <v>78</v>
      </c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5"/>
      <c r="M54" s="87">
        <f>ROUND((M53*19%),0)</f>
        <v>4280216</v>
      </c>
      <c r="N54" s="87">
        <f t="shared" ref="N54" si="17">ROUND((N53*19%),0)</f>
        <v>14251538</v>
      </c>
      <c r="O54" s="87">
        <f t="shared" ref="O54" si="18">ROUND((O53*19%),0)</f>
        <v>4682781</v>
      </c>
    </row>
    <row r="55" spans="1:15" ht="45" x14ac:dyDescent="0.25">
      <c r="A55" s="88" t="s">
        <v>102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90">
        <f>M53+M54</f>
        <v>26807667</v>
      </c>
      <c r="N55" s="90">
        <f t="shared" ref="N55" si="19">N53+N54</f>
        <v>89259632</v>
      </c>
      <c r="O55" s="90">
        <f t="shared" ref="O55" si="20">O53+O54</f>
        <v>29328996</v>
      </c>
    </row>
    <row r="56" spans="1:15" s="67" customForma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1"/>
      <c r="N56" s="91"/>
      <c r="O56" s="91"/>
    </row>
    <row r="57" spans="1:15" x14ac:dyDescent="0.25">
      <c r="A57" s="177" t="s">
        <v>107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92">
        <f>M40+M53</f>
        <v>170761480</v>
      </c>
      <c r="N57" s="92">
        <f t="shared" ref="N57:O57" si="21">N40+N53</f>
        <v>551712640</v>
      </c>
      <c r="O57" s="92">
        <f t="shared" si="21"/>
        <v>210724742</v>
      </c>
    </row>
    <row r="58" spans="1:15" x14ac:dyDescent="0.25">
      <c r="A58" s="177" t="s">
        <v>78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2">
        <f>M41+M54</f>
        <v>32444682</v>
      </c>
      <c r="N58" s="92">
        <f t="shared" ref="N58:O58" si="22">N41+N54</f>
        <v>104825402</v>
      </c>
      <c r="O58" s="92">
        <f t="shared" si="22"/>
        <v>40037701</v>
      </c>
    </row>
    <row r="59" spans="1:15" x14ac:dyDescent="0.25">
      <c r="A59" s="177" t="s">
        <v>108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92">
        <f>M57+M58</f>
        <v>203206162</v>
      </c>
      <c r="N59" s="92">
        <f t="shared" ref="N59:O59" si="23">N57+N58</f>
        <v>656538042</v>
      </c>
      <c r="O59" s="92">
        <f t="shared" si="23"/>
        <v>250762443</v>
      </c>
    </row>
    <row r="60" spans="1:15" s="82" customFormat="1" x14ac:dyDescent="0.2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79"/>
      <c r="N60" s="79"/>
      <c r="O60" s="79"/>
    </row>
    <row r="61" spans="1:15" x14ac:dyDescent="0.25">
      <c r="A61" s="165" t="s">
        <v>109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72"/>
      <c r="N61" s="72"/>
      <c r="O61" s="73">
        <v>0</v>
      </c>
    </row>
    <row r="62" spans="1:15" x14ac:dyDescent="0.25">
      <c r="A62" s="165" t="s">
        <v>78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74"/>
      <c r="N62" s="74"/>
      <c r="O62" s="73">
        <v>0</v>
      </c>
    </row>
    <row r="63" spans="1:15" x14ac:dyDescent="0.25">
      <c r="A63" s="165" t="s">
        <v>110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72"/>
      <c r="N63" s="72"/>
      <c r="O63" s="75">
        <v>0</v>
      </c>
    </row>
    <row r="64" spans="1:15" s="82" customFormat="1" x14ac:dyDescent="0.25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3"/>
      <c r="N64" s="83"/>
      <c r="O64" s="84"/>
    </row>
    <row r="65" spans="1:15" x14ac:dyDescent="0.25">
      <c r="A65" s="165" t="s">
        <v>106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72"/>
      <c r="N65" s="72"/>
      <c r="O65" s="76">
        <v>7037669</v>
      </c>
    </row>
    <row r="66" spans="1:15" x14ac:dyDescent="0.25">
      <c r="A66" s="165" t="s">
        <v>78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74"/>
      <c r="N66" s="74"/>
      <c r="O66" s="77">
        <f>ROUND((O65*19%),0)</f>
        <v>1337157</v>
      </c>
    </row>
    <row r="67" spans="1:15" x14ac:dyDescent="0.25">
      <c r="A67" s="165" t="s">
        <v>103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72"/>
      <c r="N67" s="72"/>
      <c r="O67" s="77">
        <f>O65+O66</f>
        <v>8374826</v>
      </c>
    </row>
    <row r="68" spans="1:15" s="82" customFormat="1" x14ac:dyDescent="0.25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3"/>
      <c r="N68" s="83"/>
      <c r="O68" s="85"/>
    </row>
    <row r="69" spans="1:15" x14ac:dyDescent="0.25">
      <c r="A69" s="180" t="s">
        <v>104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93"/>
      <c r="N69" s="93"/>
      <c r="O69" s="93"/>
    </row>
    <row r="70" spans="1:15" x14ac:dyDescent="0.25">
      <c r="A70" s="177" t="s">
        <v>111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94"/>
      <c r="N70" s="94"/>
      <c r="O70" s="95">
        <f>M57+N57+O57+O65</f>
        <v>940236531</v>
      </c>
    </row>
    <row r="71" spans="1:15" x14ac:dyDescent="0.25">
      <c r="A71" s="177" t="s">
        <v>78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96"/>
      <c r="N71" s="96"/>
      <c r="O71" s="95">
        <f t="shared" ref="O71:O72" si="24">M58+N58+O58+O66</f>
        <v>178644942</v>
      </c>
    </row>
    <row r="72" spans="1:15" x14ac:dyDescent="0.25">
      <c r="A72" s="177" t="s">
        <v>105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96"/>
      <c r="N72" s="96"/>
      <c r="O72" s="95">
        <f t="shared" si="24"/>
        <v>1118881473</v>
      </c>
    </row>
    <row r="74" spans="1:15" ht="45" x14ac:dyDescent="0.25">
      <c r="A74" s="98" t="s">
        <v>112</v>
      </c>
      <c r="B74" s="97" t="s">
        <v>31</v>
      </c>
      <c r="C74" s="98" t="s">
        <v>81</v>
      </c>
      <c r="D74" s="98" t="s">
        <v>113</v>
      </c>
      <c r="E74" s="104" t="s">
        <v>114</v>
      </c>
      <c r="F74" s="99" t="s">
        <v>34</v>
      </c>
      <c r="G74" s="99" t="s">
        <v>115</v>
      </c>
      <c r="H74" s="105" t="s">
        <v>116</v>
      </c>
      <c r="I74" s="104" t="s">
        <v>37</v>
      </c>
      <c r="J74" s="99" t="s">
        <v>38</v>
      </c>
      <c r="K74" s="105" t="s">
        <v>39</v>
      </c>
      <c r="L74" s="98" t="s">
        <v>40</v>
      </c>
      <c r="M74" s="104" t="s">
        <v>117</v>
      </c>
      <c r="N74" s="99" t="s">
        <v>118</v>
      </c>
      <c r="O74" s="105" t="s">
        <v>119</v>
      </c>
    </row>
    <row r="75" spans="1:15" x14ac:dyDescent="0.25">
      <c r="A75" s="181" t="s">
        <v>120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3"/>
    </row>
    <row r="76" spans="1:15" ht="45" x14ac:dyDescent="0.25">
      <c r="A76" s="106" t="s">
        <v>139</v>
      </c>
      <c r="B76" s="106"/>
      <c r="C76" s="101" t="s">
        <v>121</v>
      </c>
      <c r="D76" s="109">
        <v>8000</v>
      </c>
      <c r="E76" s="71"/>
      <c r="F76" s="107"/>
      <c r="G76" s="107"/>
      <c r="H76" s="108"/>
      <c r="I76" s="103">
        <v>0</v>
      </c>
      <c r="J76" s="106"/>
      <c r="K76" s="106"/>
      <c r="L76" s="103">
        <v>1.1000000000000001</v>
      </c>
      <c r="M76" s="43">
        <f>ROUND(D76*I76*L76,0)</f>
        <v>0</v>
      </c>
      <c r="N76" s="43">
        <f>ROUND(D76*J76*L76,0)</f>
        <v>0</v>
      </c>
      <c r="O76" s="43">
        <f>ROUND(D76*K76*L76,0)</f>
        <v>0</v>
      </c>
    </row>
    <row r="77" spans="1:15" ht="45" x14ac:dyDescent="0.25">
      <c r="A77" s="106" t="s">
        <v>140</v>
      </c>
      <c r="B77" s="106"/>
      <c r="C77" s="101" t="s">
        <v>121</v>
      </c>
      <c r="D77" s="109">
        <v>8000</v>
      </c>
      <c r="E77" s="71"/>
      <c r="F77" s="107"/>
      <c r="G77" s="107"/>
      <c r="H77" s="108"/>
      <c r="I77" s="103">
        <v>0</v>
      </c>
      <c r="J77" s="106"/>
      <c r="K77" s="106"/>
      <c r="L77" s="103">
        <v>1.1000000000000001</v>
      </c>
      <c r="M77" s="43">
        <f t="shared" ref="M77:M79" si="25">ROUND(D77*I77*L77,0)</f>
        <v>0</v>
      </c>
      <c r="N77" s="43">
        <f t="shared" ref="N77:N79" si="26">ROUND(D77*J77*L77,0)</f>
        <v>0</v>
      </c>
      <c r="O77" s="43">
        <f t="shared" ref="O77:O79" si="27">ROUND(D77*K77*L77,0)</f>
        <v>0</v>
      </c>
    </row>
    <row r="78" spans="1:15" ht="45" x14ac:dyDescent="0.25">
      <c r="A78" s="106" t="s">
        <v>141</v>
      </c>
      <c r="B78" s="106"/>
      <c r="C78" s="101" t="s">
        <v>121</v>
      </c>
      <c r="D78" s="109">
        <v>8000</v>
      </c>
      <c r="E78" s="71"/>
      <c r="F78" s="107"/>
      <c r="G78" s="107"/>
      <c r="H78" s="108"/>
      <c r="I78" s="103">
        <v>0</v>
      </c>
      <c r="J78" s="106"/>
      <c r="K78" s="106"/>
      <c r="L78" s="103">
        <v>1.1000000000000001</v>
      </c>
      <c r="M78" s="43">
        <f t="shared" si="25"/>
        <v>0</v>
      </c>
      <c r="N78" s="43">
        <f t="shared" si="26"/>
        <v>0</v>
      </c>
      <c r="O78" s="43">
        <f t="shared" si="27"/>
        <v>0</v>
      </c>
    </row>
    <row r="79" spans="1:15" ht="75" x14ac:dyDescent="0.25">
      <c r="A79" s="106" t="s">
        <v>142</v>
      </c>
      <c r="B79" s="100">
        <v>464</v>
      </c>
      <c r="C79" s="101" t="s">
        <v>122</v>
      </c>
      <c r="D79" s="109">
        <v>8000</v>
      </c>
      <c r="E79" s="71"/>
      <c r="F79" s="102">
        <v>1</v>
      </c>
      <c r="G79" s="107"/>
      <c r="H79" s="108"/>
      <c r="I79" s="103">
        <v>464</v>
      </c>
      <c r="J79" s="106"/>
      <c r="K79" s="106"/>
      <c r="L79" s="103">
        <v>1.1000000000000001</v>
      </c>
      <c r="M79" s="43">
        <f t="shared" si="25"/>
        <v>4083200</v>
      </c>
      <c r="N79" s="43">
        <f t="shared" si="26"/>
        <v>0</v>
      </c>
      <c r="O79" s="43">
        <f t="shared" si="27"/>
        <v>0</v>
      </c>
    </row>
    <row r="80" spans="1:15" x14ac:dyDescent="0.25">
      <c r="A80" s="101" t="s">
        <v>123</v>
      </c>
      <c r="B80" s="110">
        <v>928</v>
      </c>
      <c r="C80" s="101" t="s">
        <v>122</v>
      </c>
      <c r="D80" s="109">
        <v>9000</v>
      </c>
      <c r="E80" s="71"/>
      <c r="F80" s="102">
        <v>1</v>
      </c>
      <c r="G80" s="107"/>
      <c r="H80" s="108"/>
      <c r="I80" s="103">
        <v>928</v>
      </c>
      <c r="J80" s="106"/>
      <c r="K80" s="106"/>
      <c r="L80" s="103">
        <v>1.1000000000000001</v>
      </c>
      <c r="M80" s="43">
        <f>ROUND(D80*I80*L80,0)</f>
        <v>9187200</v>
      </c>
      <c r="N80" s="43">
        <f>ROUND(D80*J80*L80,0)</f>
        <v>0</v>
      </c>
      <c r="O80" s="43">
        <f>ROUND(D80*K80*L80,0)</f>
        <v>0</v>
      </c>
    </row>
    <row r="81" spans="1:15" ht="45" x14ac:dyDescent="0.25">
      <c r="A81" s="106" t="s">
        <v>143</v>
      </c>
      <c r="B81" s="100">
        <v>464</v>
      </c>
      <c r="C81" s="101" t="s">
        <v>122</v>
      </c>
      <c r="D81" s="109">
        <v>8000</v>
      </c>
      <c r="E81" s="71"/>
      <c r="F81" s="102">
        <v>1</v>
      </c>
      <c r="G81" s="107"/>
      <c r="H81" s="108"/>
      <c r="I81" s="103">
        <v>464</v>
      </c>
      <c r="J81" s="106"/>
      <c r="K81" s="106"/>
      <c r="L81" s="103">
        <v>1.1000000000000001</v>
      </c>
      <c r="M81" s="43">
        <f t="shared" ref="M81:M82" si="28">ROUND(D81*I81*L81,0)</f>
        <v>4083200</v>
      </c>
      <c r="N81" s="43">
        <f t="shared" ref="N81:N82" si="29">ROUND(D81*J81*L81,0)</f>
        <v>0</v>
      </c>
      <c r="O81" s="43">
        <f t="shared" ref="O81:O82" si="30">ROUND(D81*K81*L81,0)</f>
        <v>0</v>
      </c>
    </row>
    <row r="82" spans="1:15" ht="45" x14ac:dyDescent="0.25">
      <c r="A82" s="106" t="s">
        <v>144</v>
      </c>
      <c r="B82" s="100">
        <v>464</v>
      </c>
      <c r="C82" s="101" t="s">
        <v>122</v>
      </c>
      <c r="D82" s="109">
        <v>8000</v>
      </c>
      <c r="E82" s="71"/>
      <c r="F82" s="102">
        <v>1</v>
      </c>
      <c r="G82" s="107"/>
      <c r="H82" s="108"/>
      <c r="I82" s="103">
        <v>464</v>
      </c>
      <c r="J82" s="106"/>
      <c r="K82" s="106"/>
      <c r="L82" s="103">
        <v>1.1000000000000001</v>
      </c>
      <c r="M82" s="43">
        <f t="shared" si="28"/>
        <v>4083200</v>
      </c>
      <c r="N82" s="43">
        <f t="shared" si="29"/>
        <v>0</v>
      </c>
      <c r="O82" s="43">
        <f t="shared" si="30"/>
        <v>0</v>
      </c>
    </row>
    <row r="83" spans="1:15" ht="30" x14ac:dyDescent="0.25">
      <c r="A83" s="101" t="s">
        <v>124</v>
      </c>
      <c r="B83" s="106"/>
      <c r="C83" s="101" t="s">
        <v>122</v>
      </c>
      <c r="D83" s="109">
        <v>5000</v>
      </c>
      <c r="E83" s="71"/>
      <c r="F83" s="107"/>
      <c r="G83" s="107"/>
      <c r="H83" s="108"/>
      <c r="I83" s="103">
        <v>0</v>
      </c>
      <c r="J83" s="106"/>
      <c r="K83" s="106"/>
      <c r="L83" s="103">
        <v>1.1000000000000001</v>
      </c>
      <c r="M83" s="43">
        <f>ROUND(D83*I83*L83,0)</f>
        <v>0</v>
      </c>
      <c r="N83" s="43">
        <f>ROUND(D83*J83*L83,0)</f>
        <v>0</v>
      </c>
      <c r="O83" s="43">
        <f>ROUND(D83*K83*L83,0)</f>
        <v>0</v>
      </c>
    </row>
    <row r="84" spans="1:15" x14ac:dyDescent="0.25">
      <c r="A84" s="101" t="s">
        <v>125</v>
      </c>
      <c r="B84" s="106"/>
      <c r="C84" s="101" t="s">
        <v>122</v>
      </c>
      <c r="D84" s="109">
        <v>3000</v>
      </c>
      <c r="E84" s="71"/>
      <c r="F84" s="107"/>
      <c r="G84" s="107"/>
      <c r="H84" s="108"/>
      <c r="I84" s="103">
        <v>0</v>
      </c>
      <c r="J84" s="106"/>
      <c r="K84" s="106"/>
      <c r="L84" s="103">
        <v>1.1000000000000001</v>
      </c>
      <c r="M84" s="43">
        <f t="shared" ref="M84:M86" si="31">ROUND(D84*I84*L84,0)</f>
        <v>0</v>
      </c>
      <c r="N84" s="43">
        <f t="shared" ref="N84:N86" si="32">ROUND(D84*J84*L84,0)</f>
        <v>0</v>
      </c>
      <c r="O84" s="43">
        <f t="shared" ref="O84:O86" si="33">ROUND(D84*K84*L84,0)</f>
        <v>0</v>
      </c>
    </row>
    <row r="85" spans="1:15" x14ac:dyDescent="0.25">
      <c r="A85" s="101" t="s">
        <v>126</v>
      </c>
      <c r="B85" s="106"/>
      <c r="C85" s="101" t="s">
        <v>122</v>
      </c>
      <c r="D85" s="109">
        <v>5000</v>
      </c>
      <c r="E85" s="71"/>
      <c r="F85" s="107"/>
      <c r="G85" s="107"/>
      <c r="H85" s="108"/>
      <c r="I85" s="103">
        <v>0</v>
      </c>
      <c r="J85" s="106"/>
      <c r="K85" s="106"/>
      <c r="L85" s="103">
        <v>1.1000000000000001</v>
      </c>
      <c r="M85" s="43">
        <f t="shared" si="31"/>
        <v>0</v>
      </c>
      <c r="N85" s="43">
        <f t="shared" si="32"/>
        <v>0</v>
      </c>
      <c r="O85" s="43">
        <f t="shared" si="33"/>
        <v>0</v>
      </c>
    </row>
    <row r="86" spans="1:15" x14ac:dyDescent="0.25">
      <c r="A86" s="101" t="s">
        <v>127</v>
      </c>
      <c r="B86" s="106"/>
      <c r="C86" s="101" t="s">
        <v>121</v>
      </c>
      <c r="D86" s="109">
        <v>5000</v>
      </c>
      <c r="E86" s="71"/>
      <c r="F86" s="107"/>
      <c r="G86" s="107"/>
      <c r="H86" s="108"/>
      <c r="I86" s="103">
        <v>0</v>
      </c>
      <c r="J86" s="106"/>
      <c r="K86" s="106"/>
      <c r="L86" s="103">
        <v>1.1000000000000001</v>
      </c>
      <c r="M86" s="43">
        <f t="shared" si="31"/>
        <v>0</v>
      </c>
      <c r="N86" s="43">
        <f t="shared" si="32"/>
        <v>0</v>
      </c>
      <c r="O86" s="43">
        <f t="shared" si="33"/>
        <v>0</v>
      </c>
    </row>
    <row r="87" spans="1:15" ht="60" x14ac:dyDescent="0.25">
      <c r="A87" s="106" t="s">
        <v>145</v>
      </c>
      <c r="B87" s="110">
        <v>928</v>
      </c>
      <c r="C87" s="101" t="s">
        <v>122</v>
      </c>
      <c r="D87" s="109">
        <v>10000</v>
      </c>
      <c r="E87" s="71"/>
      <c r="F87" s="102">
        <v>1</v>
      </c>
      <c r="G87" s="107"/>
      <c r="H87" s="108"/>
      <c r="I87" s="103">
        <v>928</v>
      </c>
      <c r="J87" s="106"/>
      <c r="K87" s="106"/>
      <c r="L87" s="103">
        <v>1.1000000000000001</v>
      </c>
      <c r="M87" s="43">
        <f>ROUND(D87*I87*L87,0)</f>
        <v>10208000</v>
      </c>
      <c r="N87" s="43">
        <f>ROUND(D87*J87*L87,0)</f>
        <v>0</v>
      </c>
      <c r="O87" s="43">
        <f>ROUND(D87*K87*L87,0)</f>
        <v>0</v>
      </c>
    </row>
    <row r="88" spans="1:15" ht="45" x14ac:dyDescent="0.25">
      <c r="A88" s="106" t="s">
        <v>146</v>
      </c>
      <c r="B88" s="100">
        <v>464</v>
      </c>
      <c r="C88" s="101" t="s">
        <v>122</v>
      </c>
      <c r="D88" s="109">
        <v>8700</v>
      </c>
      <c r="E88" s="71"/>
      <c r="F88" s="102">
        <v>1</v>
      </c>
      <c r="G88" s="107"/>
      <c r="H88" s="108"/>
      <c r="I88" s="103">
        <v>464</v>
      </c>
      <c r="J88" s="106"/>
      <c r="K88" s="106"/>
      <c r="L88" s="103">
        <v>1.1000000000000001</v>
      </c>
      <c r="M88" s="43">
        <f t="shared" ref="M88:M100" si="34">ROUND(D88*I88*L88,0)</f>
        <v>4440480</v>
      </c>
      <c r="N88" s="43">
        <f t="shared" ref="N88:N100" si="35">ROUND(D88*J88*L88,0)</f>
        <v>0</v>
      </c>
      <c r="O88" s="43">
        <f t="shared" ref="O88:O100" si="36">ROUND(D88*K88*L88,0)</f>
        <v>0</v>
      </c>
    </row>
    <row r="89" spans="1:15" x14ac:dyDescent="0.25">
      <c r="A89" s="101" t="s">
        <v>128</v>
      </c>
      <c r="B89" s="106"/>
      <c r="C89" s="101" t="s">
        <v>122</v>
      </c>
      <c r="D89" s="109">
        <v>7000</v>
      </c>
      <c r="E89" s="71"/>
      <c r="F89" s="107"/>
      <c r="G89" s="107"/>
      <c r="H89" s="108"/>
      <c r="I89" s="103">
        <v>0</v>
      </c>
      <c r="J89" s="106"/>
      <c r="K89" s="106"/>
      <c r="L89" s="103">
        <v>1.1000000000000001</v>
      </c>
      <c r="M89" s="43">
        <f t="shared" si="34"/>
        <v>0</v>
      </c>
      <c r="N89" s="43">
        <f t="shared" si="35"/>
        <v>0</v>
      </c>
      <c r="O89" s="43">
        <f t="shared" si="36"/>
        <v>0</v>
      </c>
    </row>
    <row r="90" spans="1:15" x14ac:dyDescent="0.25">
      <c r="A90" s="101" t="s">
        <v>129</v>
      </c>
      <c r="B90" s="106"/>
      <c r="C90" s="101" t="s">
        <v>122</v>
      </c>
      <c r="D90" s="109">
        <v>5000</v>
      </c>
      <c r="E90" s="71"/>
      <c r="F90" s="107"/>
      <c r="G90" s="107"/>
      <c r="H90" s="108"/>
      <c r="I90" s="103">
        <v>0</v>
      </c>
      <c r="J90" s="106"/>
      <c r="K90" s="106"/>
      <c r="L90" s="103">
        <v>1.1000000000000001</v>
      </c>
      <c r="M90" s="43">
        <f t="shared" si="34"/>
        <v>0</v>
      </c>
      <c r="N90" s="43">
        <f t="shared" si="35"/>
        <v>0</v>
      </c>
      <c r="O90" s="43">
        <f t="shared" si="36"/>
        <v>0</v>
      </c>
    </row>
    <row r="91" spans="1:15" x14ac:dyDescent="0.25">
      <c r="A91" s="101" t="s">
        <v>130</v>
      </c>
      <c r="B91" s="106"/>
      <c r="C91" s="101" t="s">
        <v>122</v>
      </c>
      <c r="D91" s="109">
        <v>3000</v>
      </c>
      <c r="E91" s="71"/>
      <c r="F91" s="107"/>
      <c r="G91" s="107"/>
      <c r="H91" s="108"/>
      <c r="I91" s="103">
        <v>0</v>
      </c>
      <c r="J91" s="106"/>
      <c r="K91" s="106"/>
      <c r="L91" s="103">
        <v>1.1000000000000001</v>
      </c>
      <c r="M91" s="43">
        <f t="shared" si="34"/>
        <v>0</v>
      </c>
      <c r="N91" s="43">
        <f t="shared" si="35"/>
        <v>0</v>
      </c>
      <c r="O91" s="43">
        <f t="shared" si="36"/>
        <v>0</v>
      </c>
    </row>
    <row r="92" spans="1:15" x14ac:dyDescent="0.25">
      <c r="A92" s="101" t="s">
        <v>131</v>
      </c>
      <c r="B92" s="106"/>
      <c r="C92" s="101" t="s">
        <v>122</v>
      </c>
      <c r="D92" s="109">
        <v>4000</v>
      </c>
      <c r="E92" s="71"/>
      <c r="F92" s="107"/>
      <c r="G92" s="107"/>
      <c r="H92" s="108"/>
      <c r="I92" s="103">
        <v>0</v>
      </c>
      <c r="J92" s="106"/>
      <c r="K92" s="106"/>
      <c r="L92" s="103">
        <v>1.1000000000000001</v>
      </c>
      <c r="M92" s="43">
        <f t="shared" si="34"/>
        <v>0</v>
      </c>
      <c r="N92" s="43">
        <f t="shared" si="35"/>
        <v>0</v>
      </c>
      <c r="O92" s="43">
        <f t="shared" si="36"/>
        <v>0</v>
      </c>
    </row>
    <row r="93" spans="1:15" ht="45" x14ac:dyDescent="0.25">
      <c r="A93" s="106" t="s">
        <v>147</v>
      </c>
      <c r="B93" s="106"/>
      <c r="C93" s="101" t="s">
        <v>122</v>
      </c>
      <c r="D93" s="109">
        <v>5000</v>
      </c>
      <c r="E93" s="71"/>
      <c r="F93" s="107"/>
      <c r="G93" s="107"/>
      <c r="H93" s="108"/>
      <c r="I93" s="103">
        <v>0</v>
      </c>
      <c r="J93" s="106"/>
      <c r="K93" s="106"/>
      <c r="L93" s="103">
        <v>1.1000000000000001</v>
      </c>
      <c r="M93" s="43">
        <f t="shared" si="34"/>
        <v>0</v>
      </c>
      <c r="N93" s="43">
        <f t="shared" si="35"/>
        <v>0</v>
      </c>
      <c r="O93" s="43">
        <f t="shared" si="36"/>
        <v>0</v>
      </c>
    </row>
    <row r="94" spans="1:15" ht="45" x14ac:dyDescent="0.25">
      <c r="A94" s="106" t="s">
        <v>148</v>
      </c>
      <c r="B94" s="106"/>
      <c r="C94" s="101" t="s">
        <v>122</v>
      </c>
      <c r="D94" s="109">
        <v>5000</v>
      </c>
      <c r="E94" s="71"/>
      <c r="F94" s="107"/>
      <c r="G94" s="107"/>
      <c r="H94" s="108"/>
      <c r="I94" s="103">
        <v>0</v>
      </c>
      <c r="J94" s="106"/>
      <c r="K94" s="106"/>
      <c r="L94" s="103">
        <v>1.1000000000000001</v>
      </c>
      <c r="M94" s="43">
        <f t="shared" si="34"/>
        <v>0</v>
      </c>
      <c r="N94" s="43">
        <f t="shared" si="35"/>
        <v>0</v>
      </c>
      <c r="O94" s="43">
        <f t="shared" si="36"/>
        <v>0</v>
      </c>
    </row>
    <row r="95" spans="1:15" ht="45" x14ac:dyDescent="0.25">
      <c r="A95" s="106" t="s">
        <v>149</v>
      </c>
      <c r="B95" s="106"/>
      <c r="C95" s="101" t="s">
        <v>122</v>
      </c>
      <c r="D95" s="109">
        <v>5000</v>
      </c>
      <c r="E95" s="71"/>
      <c r="F95" s="107"/>
      <c r="G95" s="107"/>
      <c r="H95" s="108"/>
      <c r="I95" s="103">
        <v>0</v>
      </c>
      <c r="J95" s="106"/>
      <c r="K95" s="106"/>
      <c r="L95" s="103">
        <v>1.1000000000000001</v>
      </c>
      <c r="M95" s="43">
        <f t="shared" si="34"/>
        <v>0</v>
      </c>
      <c r="N95" s="43">
        <f t="shared" si="35"/>
        <v>0</v>
      </c>
      <c r="O95" s="43">
        <f t="shared" si="36"/>
        <v>0</v>
      </c>
    </row>
    <row r="96" spans="1:15" ht="45" x14ac:dyDescent="0.25">
      <c r="A96" s="106" t="s">
        <v>150</v>
      </c>
      <c r="B96" s="106"/>
      <c r="C96" s="101" t="s">
        <v>122</v>
      </c>
      <c r="D96" s="109">
        <v>6000</v>
      </c>
      <c r="E96" s="71"/>
      <c r="F96" s="107"/>
      <c r="G96" s="107"/>
      <c r="H96" s="108"/>
      <c r="I96" s="103">
        <v>0</v>
      </c>
      <c r="J96" s="106"/>
      <c r="K96" s="106"/>
      <c r="L96" s="103">
        <v>1.1000000000000001</v>
      </c>
      <c r="M96" s="43">
        <f t="shared" si="34"/>
        <v>0</v>
      </c>
      <c r="N96" s="43">
        <f t="shared" si="35"/>
        <v>0</v>
      </c>
      <c r="O96" s="43">
        <f t="shared" si="36"/>
        <v>0</v>
      </c>
    </row>
    <row r="97" spans="1:15" ht="45" x14ac:dyDescent="0.25">
      <c r="A97" s="106" t="s">
        <v>151</v>
      </c>
      <c r="B97" s="106"/>
      <c r="C97" s="101" t="s">
        <v>122</v>
      </c>
      <c r="D97" s="109">
        <v>6000</v>
      </c>
      <c r="E97" s="71"/>
      <c r="F97" s="107"/>
      <c r="G97" s="107"/>
      <c r="H97" s="108"/>
      <c r="I97" s="103">
        <v>0</v>
      </c>
      <c r="J97" s="106"/>
      <c r="K97" s="106"/>
      <c r="L97" s="103">
        <v>1.1000000000000001</v>
      </c>
      <c r="M97" s="43">
        <f t="shared" si="34"/>
        <v>0</v>
      </c>
      <c r="N97" s="43">
        <f t="shared" si="35"/>
        <v>0</v>
      </c>
      <c r="O97" s="43">
        <f t="shared" si="36"/>
        <v>0</v>
      </c>
    </row>
    <row r="98" spans="1:15" ht="45" x14ac:dyDescent="0.25">
      <c r="A98" s="106" t="s">
        <v>152</v>
      </c>
      <c r="B98" s="106"/>
      <c r="C98" s="101" t="s">
        <v>122</v>
      </c>
      <c r="D98" s="109">
        <v>6000</v>
      </c>
      <c r="E98" s="71"/>
      <c r="F98" s="107"/>
      <c r="G98" s="107"/>
      <c r="H98" s="108"/>
      <c r="I98" s="103">
        <v>0</v>
      </c>
      <c r="J98" s="106"/>
      <c r="K98" s="106"/>
      <c r="L98" s="103">
        <v>1.1000000000000001</v>
      </c>
      <c r="M98" s="43">
        <f t="shared" si="34"/>
        <v>0</v>
      </c>
      <c r="N98" s="43">
        <f t="shared" si="35"/>
        <v>0</v>
      </c>
      <c r="O98" s="43">
        <f t="shared" si="36"/>
        <v>0</v>
      </c>
    </row>
    <row r="99" spans="1:15" ht="45" x14ac:dyDescent="0.25">
      <c r="A99" s="101" t="s">
        <v>132</v>
      </c>
      <c r="B99" s="100">
        <v>464</v>
      </c>
      <c r="C99" s="101" t="s">
        <v>122</v>
      </c>
      <c r="D99" s="109">
        <v>8000</v>
      </c>
      <c r="E99" s="71"/>
      <c r="F99" s="102">
        <v>1</v>
      </c>
      <c r="G99" s="107"/>
      <c r="H99" s="108"/>
      <c r="I99" s="103">
        <v>464</v>
      </c>
      <c r="J99" s="106"/>
      <c r="K99" s="106"/>
      <c r="L99" s="103">
        <v>1.1000000000000001</v>
      </c>
      <c r="M99" s="43">
        <f t="shared" si="34"/>
        <v>4083200</v>
      </c>
      <c r="N99" s="43">
        <f t="shared" si="35"/>
        <v>0</v>
      </c>
      <c r="O99" s="43">
        <f t="shared" si="36"/>
        <v>0</v>
      </c>
    </row>
    <row r="100" spans="1:15" ht="45" x14ac:dyDescent="0.25">
      <c r="A100" s="106" t="s">
        <v>153</v>
      </c>
      <c r="B100" s="106"/>
      <c r="C100" s="101" t="s">
        <v>122</v>
      </c>
      <c r="D100" s="109">
        <v>5000</v>
      </c>
      <c r="E100" s="71"/>
      <c r="F100" s="107"/>
      <c r="G100" s="107"/>
      <c r="H100" s="108"/>
      <c r="I100" s="103">
        <v>0</v>
      </c>
      <c r="J100" s="106"/>
      <c r="K100" s="106"/>
      <c r="L100" s="103">
        <v>1.1000000000000001</v>
      </c>
      <c r="M100" s="43">
        <f t="shared" si="34"/>
        <v>0</v>
      </c>
      <c r="N100" s="43">
        <f t="shared" si="35"/>
        <v>0</v>
      </c>
      <c r="O100" s="43">
        <f t="shared" si="36"/>
        <v>0</v>
      </c>
    </row>
    <row r="101" spans="1:15" ht="45" x14ac:dyDescent="0.25">
      <c r="A101" s="106" t="s">
        <v>154</v>
      </c>
      <c r="B101" s="106"/>
      <c r="C101" s="101" t="s">
        <v>122</v>
      </c>
      <c r="D101" s="109">
        <v>5000</v>
      </c>
      <c r="E101" s="71"/>
      <c r="F101" s="107"/>
      <c r="G101" s="107"/>
      <c r="H101" s="108"/>
      <c r="I101" s="103">
        <v>0</v>
      </c>
      <c r="J101" s="106"/>
      <c r="K101" s="106"/>
      <c r="L101" s="103">
        <v>1.1000000000000001</v>
      </c>
      <c r="M101" s="43">
        <f>ROUND(D101*I101*L101,0)</f>
        <v>0</v>
      </c>
      <c r="N101" s="43">
        <f>ROUND(D101*J101*L101,0)</f>
        <v>0</v>
      </c>
      <c r="O101" s="43">
        <f>ROUND(D101*K101*L101,0)</f>
        <v>0</v>
      </c>
    </row>
    <row r="102" spans="1:15" x14ac:dyDescent="0.25">
      <c r="A102" s="101" t="s">
        <v>133</v>
      </c>
      <c r="B102" s="106"/>
      <c r="C102" s="101" t="s">
        <v>122</v>
      </c>
      <c r="D102" s="109">
        <v>6000</v>
      </c>
      <c r="E102" s="71"/>
      <c r="F102" s="107"/>
      <c r="G102" s="107"/>
      <c r="H102" s="108"/>
      <c r="I102" s="103">
        <v>0</v>
      </c>
      <c r="J102" s="106"/>
      <c r="K102" s="106"/>
      <c r="L102" s="103">
        <v>1.1000000000000001</v>
      </c>
      <c r="M102" s="43">
        <f t="shared" ref="M102:M104" si="37">ROUND(D102*I102*L102,0)</f>
        <v>0</v>
      </c>
      <c r="N102" s="43">
        <f t="shared" ref="N102:N104" si="38">ROUND(D102*J102*L102,0)</f>
        <v>0</v>
      </c>
      <c r="O102" s="43">
        <f t="shared" ref="O102:O104" si="39">ROUND(D102*K102*L102,0)</f>
        <v>0</v>
      </c>
    </row>
    <row r="103" spans="1:15" x14ac:dyDescent="0.25">
      <c r="A103" s="101" t="s">
        <v>134</v>
      </c>
      <c r="B103" s="100">
        <v>116</v>
      </c>
      <c r="C103" s="101" t="s">
        <v>122</v>
      </c>
      <c r="D103" s="109">
        <v>8000</v>
      </c>
      <c r="E103" s="71"/>
      <c r="F103" s="102">
        <v>1</v>
      </c>
      <c r="G103" s="107"/>
      <c r="H103" s="108"/>
      <c r="I103" s="103">
        <v>116</v>
      </c>
      <c r="J103" s="106"/>
      <c r="K103" s="106"/>
      <c r="L103" s="103">
        <v>1.1000000000000001</v>
      </c>
      <c r="M103" s="43">
        <f t="shared" si="37"/>
        <v>1020800</v>
      </c>
      <c r="N103" s="43">
        <f t="shared" si="38"/>
        <v>0</v>
      </c>
      <c r="O103" s="43">
        <f t="shared" si="39"/>
        <v>0</v>
      </c>
    </row>
    <row r="104" spans="1:15" ht="45" x14ac:dyDescent="0.25">
      <c r="A104" s="106" t="s">
        <v>155</v>
      </c>
      <c r="B104" s="106"/>
      <c r="C104" s="101" t="s">
        <v>122</v>
      </c>
      <c r="D104" s="109">
        <v>7000</v>
      </c>
      <c r="E104" s="71"/>
      <c r="F104" s="107"/>
      <c r="G104" s="107"/>
      <c r="H104" s="108"/>
      <c r="I104" s="103">
        <v>0</v>
      </c>
      <c r="J104" s="106"/>
      <c r="K104" s="106"/>
      <c r="L104" s="103">
        <v>1.1000000000000001</v>
      </c>
      <c r="M104" s="43">
        <f t="shared" si="37"/>
        <v>0</v>
      </c>
      <c r="N104" s="43">
        <f t="shared" si="38"/>
        <v>0</v>
      </c>
      <c r="O104" s="43">
        <f t="shared" si="39"/>
        <v>0</v>
      </c>
    </row>
    <row r="105" spans="1:15" ht="135" x14ac:dyDescent="0.25">
      <c r="A105" s="106" t="s">
        <v>156</v>
      </c>
      <c r="B105" s="106"/>
      <c r="C105" s="101" t="s">
        <v>121</v>
      </c>
      <c r="D105" s="109">
        <v>3000</v>
      </c>
      <c r="E105" s="71"/>
      <c r="F105" s="102">
        <v>1</v>
      </c>
      <c r="G105" s="107"/>
      <c r="H105" s="108"/>
      <c r="I105" s="103">
        <v>0</v>
      </c>
      <c r="J105" s="106"/>
      <c r="K105" s="106"/>
      <c r="L105" s="103">
        <v>1.1000000000000001</v>
      </c>
      <c r="M105" s="43">
        <f>ROUND(D105*I105*L105,0)</f>
        <v>0</v>
      </c>
      <c r="N105" s="43">
        <f>ROUND(D105*J105*L105,0)</f>
        <v>0</v>
      </c>
      <c r="O105" s="43">
        <f>ROUND(D105*K105*L105,0)</f>
        <v>0</v>
      </c>
    </row>
    <row r="106" spans="1:15" ht="75" x14ac:dyDescent="0.25">
      <c r="A106" s="106" t="s">
        <v>157</v>
      </c>
      <c r="B106" s="106"/>
      <c r="C106" s="101" t="s">
        <v>121</v>
      </c>
      <c r="D106" s="109">
        <v>3000</v>
      </c>
      <c r="E106" s="71"/>
      <c r="F106" s="107"/>
      <c r="G106" s="107"/>
      <c r="H106" s="108"/>
      <c r="I106" s="103">
        <v>0</v>
      </c>
      <c r="J106" s="106"/>
      <c r="K106" s="106"/>
      <c r="L106" s="103">
        <v>1.1000000000000001</v>
      </c>
      <c r="M106" s="43">
        <f t="shared" ref="M106:M107" si="40">ROUND(D106*I106*L106,0)</f>
        <v>0</v>
      </c>
      <c r="N106" s="43">
        <f t="shared" ref="N106:N107" si="41">ROUND(D106*J106*L106,0)</f>
        <v>0</v>
      </c>
      <c r="O106" s="43">
        <f t="shared" ref="O106:O107" si="42">ROUND(D106*K106*L106,0)</f>
        <v>0</v>
      </c>
    </row>
    <row r="107" spans="1:15" ht="135" x14ac:dyDescent="0.25">
      <c r="A107" s="106" t="s">
        <v>158</v>
      </c>
      <c r="B107" s="106"/>
      <c r="C107" s="101" t="s">
        <v>135</v>
      </c>
      <c r="D107" s="109">
        <v>5000</v>
      </c>
      <c r="E107" s="71"/>
      <c r="F107" s="107"/>
      <c r="G107" s="107"/>
      <c r="H107" s="108"/>
      <c r="I107" s="103">
        <v>0</v>
      </c>
      <c r="J107" s="106"/>
      <c r="K107" s="106"/>
      <c r="L107" s="103">
        <v>1.1000000000000001</v>
      </c>
      <c r="M107" s="43">
        <f t="shared" si="40"/>
        <v>0</v>
      </c>
      <c r="N107" s="43">
        <f t="shared" si="41"/>
        <v>0</v>
      </c>
      <c r="O107" s="43">
        <f t="shared" si="42"/>
        <v>0</v>
      </c>
    </row>
    <row r="108" spans="1:15" ht="90" x14ac:dyDescent="0.25">
      <c r="A108" s="106" t="s">
        <v>159</v>
      </c>
      <c r="B108" s="106"/>
      <c r="C108" s="101" t="s">
        <v>135</v>
      </c>
      <c r="D108" s="109">
        <v>5000</v>
      </c>
      <c r="E108" s="71"/>
      <c r="F108" s="107"/>
      <c r="G108" s="107"/>
      <c r="H108" s="108"/>
      <c r="I108" s="103">
        <v>0</v>
      </c>
      <c r="J108" s="106"/>
      <c r="K108" s="106"/>
      <c r="L108" s="103">
        <v>1.1000000000000001</v>
      </c>
      <c r="M108" s="43">
        <f>ROUND(D108*I108*L108,0)</f>
        <v>0</v>
      </c>
      <c r="N108" s="43">
        <f>ROUND(D108*J108*L108,0)</f>
        <v>0</v>
      </c>
      <c r="O108" s="43">
        <f>ROUND(D108*K108*L108,0)</f>
        <v>0</v>
      </c>
    </row>
    <row r="109" spans="1:15" x14ac:dyDescent="0.25">
      <c r="A109" s="101" t="s">
        <v>136</v>
      </c>
      <c r="B109" s="106"/>
      <c r="C109" s="101" t="s">
        <v>122</v>
      </c>
      <c r="D109" s="109">
        <v>6000</v>
      </c>
      <c r="E109" s="71"/>
      <c r="F109" s="107"/>
      <c r="G109" s="107"/>
      <c r="H109" s="108"/>
      <c r="I109" s="103">
        <v>0</v>
      </c>
      <c r="J109" s="106"/>
      <c r="K109" s="106"/>
      <c r="L109" s="103">
        <v>1.1000000000000001</v>
      </c>
      <c r="M109" s="43">
        <f t="shared" ref="M109" si="43">ROUND(D109*I109*L109,0)</f>
        <v>0</v>
      </c>
      <c r="N109" s="43">
        <f t="shared" ref="N109" si="44">ROUND(D109*J109*L109,0)</f>
        <v>0</v>
      </c>
      <c r="O109" s="43">
        <f t="shared" ref="O109" si="45">ROUND(D109*K109*L109,0)</f>
        <v>0</v>
      </c>
    </row>
    <row r="110" spans="1:15" x14ac:dyDescent="0.25">
      <c r="A110" s="98" t="s">
        <v>137</v>
      </c>
      <c r="B110" s="184"/>
      <c r="C110" s="185"/>
      <c r="D110" s="185"/>
      <c r="E110" s="185"/>
      <c r="F110" s="185"/>
      <c r="G110" s="185"/>
      <c r="H110" s="185"/>
      <c r="I110" s="185"/>
      <c r="J110" s="185"/>
      <c r="K110" s="185"/>
      <c r="L110" s="186"/>
      <c r="M110" s="111">
        <f>SUM(M76:M109)</f>
        <v>41189280</v>
      </c>
      <c r="N110" s="111">
        <f t="shared" ref="N110:O110" si="46">SUM(N76:N109)</f>
        <v>0</v>
      </c>
      <c r="O110" s="111">
        <f t="shared" si="46"/>
        <v>0</v>
      </c>
    </row>
    <row r="111" spans="1:15" x14ac:dyDescent="0.25">
      <c r="A111" s="112" t="s">
        <v>78</v>
      </c>
      <c r="B111" s="187"/>
      <c r="C111" s="188"/>
      <c r="D111" s="188"/>
      <c r="E111" s="188"/>
      <c r="F111" s="188"/>
      <c r="G111" s="188"/>
      <c r="H111" s="188"/>
      <c r="I111" s="188"/>
      <c r="J111" s="188"/>
      <c r="K111" s="188"/>
      <c r="L111" s="189"/>
      <c r="M111" s="113">
        <f>M110*19%</f>
        <v>7825963.2000000002</v>
      </c>
      <c r="N111" s="113">
        <f t="shared" ref="N111:O111" si="47">N110*19%</f>
        <v>0</v>
      </c>
      <c r="O111" s="113">
        <f t="shared" si="47"/>
        <v>0</v>
      </c>
    </row>
    <row r="112" spans="1:15" ht="30" x14ac:dyDescent="0.25">
      <c r="A112" s="112" t="s">
        <v>138</v>
      </c>
      <c r="B112" s="187"/>
      <c r="C112" s="188"/>
      <c r="D112" s="188"/>
      <c r="E112" s="188"/>
      <c r="F112" s="188"/>
      <c r="G112" s="188"/>
      <c r="H112" s="188"/>
      <c r="I112" s="188"/>
      <c r="J112" s="188"/>
      <c r="K112" s="188"/>
      <c r="L112" s="189"/>
      <c r="M112" s="113">
        <f>M110+M111</f>
        <v>49015243.200000003</v>
      </c>
      <c r="N112" s="113">
        <f t="shared" ref="N112:O112" si="48">N110+N111</f>
        <v>0</v>
      </c>
      <c r="O112" s="113">
        <f t="shared" si="48"/>
        <v>0</v>
      </c>
    </row>
    <row r="114" spans="1:15" x14ac:dyDescent="0.25">
      <c r="A114" s="165" t="s">
        <v>163</v>
      </c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14">
        <v>2372503</v>
      </c>
      <c r="N114" s="115"/>
      <c r="O114" s="115"/>
    </row>
    <row r="115" spans="1:15" x14ac:dyDescent="0.25">
      <c r="A115" s="165" t="s">
        <v>78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14">
        <v>450775</v>
      </c>
      <c r="N115" s="115"/>
      <c r="O115" s="115"/>
    </row>
    <row r="116" spans="1:15" x14ac:dyDescent="0.25">
      <c r="A116" s="165" t="s">
        <v>160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14">
        <v>2823278</v>
      </c>
      <c r="N116" s="115"/>
      <c r="O116" s="115"/>
    </row>
    <row r="117" spans="1:15" s="82" customFormat="1" x14ac:dyDescent="0.25">
      <c r="A117" s="190"/>
      <c r="B117" s="190"/>
      <c r="C117" s="190"/>
      <c r="D117" s="190"/>
      <c r="E117" s="190"/>
    </row>
    <row r="118" spans="1:15" x14ac:dyDescent="0.25">
      <c r="A118" s="179" t="s">
        <v>104</v>
      </c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</row>
    <row r="119" spans="1:15" x14ac:dyDescent="0.25">
      <c r="A119" s="177" t="s">
        <v>164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16">
        <f>M110+M114</f>
        <v>43561783</v>
      </c>
      <c r="N119" s="117"/>
      <c r="O119" s="117"/>
    </row>
    <row r="120" spans="1:15" x14ac:dyDescent="0.25">
      <c r="A120" s="177" t="s">
        <v>78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16">
        <f>M111+M115</f>
        <v>8276738.2000000002</v>
      </c>
      <c r="N120" s="117"/>
      <c r="O120" s="117"/>
    </row>
    <row r="121" spans="1:15" x14ac:dyDescent="0.25">
      <c r="A121" s="177" t="s">
        <v>161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18">
        <f>M112+M116</f>
        <v>51838521.200000003</v>
      </c>
      <c r="N121" s="117"/>
      <c r="O121" s="117"/>
    </row>
    <row r="122" spans="1:15" x14ac:dyDescent="0.25">
      <c r="A122" s="192" t="s">
        <v>162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1">
        <f>O72+M121</f>
        <v>1170719994.2</v>
      </c>
      <c r="N122" s="191"/>
      <c r="O122" s="191"/>
    </row>
  </sheetData>
  <mergeCells count="55">
    <mergeCell ref="A119:L119"/>
    <mergeCell ref="A120:L120"/>
    <mergeCell ref="A121:L121"/>
    <mergeCell ref="M122:O122"/>
    <mergeCell ref="A122:L122"/>
    <mergeCell ref="A118:O118"/>
    <mergeCell ref="A69:L69"/>
    <mergeCell ref="A70:L70"/>
    <mergeCell ref="A71:L71"/>
    <mergeCell ref="A72:L72"/>
    <mergeCell ref="A75:O75"/>
    <mergeCell ref="B110:L110"/>
    <mergeCell ref="B111:L111"/>
    <mergeCell ref="B112:L112"/>
    <mergeCell ref="A117:E117"/>
    <mergeCell ref="A114:L114"/>
    <mergeCell ref="A115:L115"/>
    <mergeCell ref="A116:L116"/>
    <mergeCell ref="A63:L63"/>
    <mergeCell ref="A65:L65"/>
    <mergeCell ref="A66:L66"/>
    <mergeCell ref="A67:L67"/>
    <mergeCell ref="B43:O43"/>
    <mergeCell ref="B44:O44"/>
    <mergeCell ref="B53:L53"/>
    <mergeCell ref="B54:L54"/>
    <mergeCell ref="B55:L55"/>
    <mergeCell ref="A57:L57"/>
    <mergeCell ref="A58:L58"/>
    <mergeCell ref="A59:L59"/>
    <mergeCell ref="A61:L61"/>
    <mergeCell ref="A62:L62"/>
    <mergeCell ref="B1:O1"/>
    <mergeCell ref="B2:O2"/>
    <mergeCell ref="B3:D3"/>
    <mergeCell ref="B33:M33"/>
    <mergeCell ref="B35:M35"/>
    <mergeCell ref="B6:O6"/>
    <mergeCell ref="F3:G3"/>
    <mergeCell ref="I3:O3"/>
    <mergeCell ref="C38:M38"/>
    <mergeCell ref="B40:L40"/>
    <mergeCell ref="B41:L41"/>
    <mergeCell ref="B42:L42"/>
    <mergeCell ref="B18:M18"/>
    <mergeCell ref="B20:M20"/>
    <mergeCell ref="B22:M22"/>
    <mergeCell ref="B24:M24"/>
    <mergeCell ref="B27:M27"/>
    <mergeCell ref="B29:M29"/>
    <mergeCell ref="S7:S8"/>
    <mergeCell ref="B9:O9"/>
    <mergeCell ref="B12:M12"/>
    <mergeCell ref="B14:M14"/>
    <mergeCell ref="B16:M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46E3-11F9-4365-98B4-D1921044AA3D}">
  <dimension ref="A1:S123"/>
  <sheetViews>
    <sheetView zoomScale="55" zoomScaleNormal="55" workbookViewId="0">
      <selection activeCell="M122" sqref="M122:O122"/>
    </sheetView>
  </sheetViews>
  <sheetFormatPr baseColWidth="10" defaultColWidth="8" defaultRowHeight="15" x14ac:dyDescent="0.25"/>
  <cols>
    <col min="1" max="1" width="40.85546875" style="33" customWidth="1"/>
    <col min="2" max="2" width="15.85546875" style="33" customWidth="1"/>
    <col min="3" max="3" width="18.28515625" style="33" customWidth="1"/>
    <col min="4" max="4" width="25.140625" style="33" customWidth="1"/>
    <col min="5" max="5" width="21.5703125" style="33" bestFit="1" customWidth="1"/>
    <col min="6" max="6" width="12.85546875" style="33" bestFit="1" customWidth="1"/>
    <col min="7" max="7" width="19.140625" style="33" customWidth="1"/>
    <col min="8" max="8" width="24.42578125" style="33" customWidth="1"/>
    <col min="9" max="12" width="19" style="33" customWidth="1"/>
    <col min="13" max="13" width="24.85546875" style="33" customWidth="1"/>
    <col min="14" max="15" width="23.7109375" style="33" customWidth="1"/>
    <col min="16" max="16" width="14" style="33" bestFit="1" customWidth="1"/>
    <col min="17" max="17" width="13.85546875" style="33" bestFit="1" customWidth="1"/>
    <col min="18" max="18" width="14" style="33" bestFit="1" customWidth="1"/>
    <col min="19" max="19" width="16.7109375" style="33" customWidth="1"/>
    <col min="20" max="16384" width="8" style="33"/>
  </cols>
  <sheetData>
    <row r="1" spans="1:19" ht="30" customHeight="1" x14ac:dyDescent="0.25">
      <c r="A1" s="34" t="s">
        <v>24</v>
      </c>
      <c r="B1" s="156" t="s">
        <v>97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</row>
    <row r="2" spans="1:19" ht="30" x14ac:dyDescent="0.25">
      <c r="A2" s="34" t="s">
        <v>25</v>
      </c>
      <c r="B2" s="159">
        <v>1170719994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9" ht="45" x14ac:dyDescent="0.25">
      <c r="A3" s="35" t="s">
        <v>26</v>
      </c>
      <c r="B3" s="161">
        <v>8</v>
      </c>
      <c r="C3" s="161"/>
      <c r="D3" s="162"/>
      <c r="E3" s="20" t="s">
        <v>27</v>
      </c>
      <c r="F3" s="163" t="s">
        <v>28</v>
      </c>
      <c r="G3" s="164"/>
      <c r="H3" s="20" t="s">
        <v>29</v>
      </c>
      <c r="I3" s="156"/>
      <c r="J3" s="157"/>
      <c r="K3" s="157"/>
      <c r="L3" s="157"/>
      <c r="M3" s="157"/>
      <c r="N3" s="157"/>
      <c r="O3" s="157"/>
    </row>
    <row r="4" spans="1:19" ht="45" x14ac:dyDescent="0.25">
      <c r="A4" s="20" t="s">
        <v>30</v>
      </c>
      <c r="B4" s="20" t="s">
        <v>31</v>
      </c>
      <c r="C4" s="20" t="s">
        <v>32</v>
      </c>
      <c r="D4" s="20" t="s">
        <v>33</v>
      </c>
      <c r="E4" s="20" t="s">
        <v>34</v>
      </c>
      <c r="F4" s="20" t="s">
        <v>35</v>
      </c>
      <c r="G4" s="32"/>
      <c r="H4" s="20" t="s">
        <v>36</v>
      </c>
      <c r="I4" s="20" t="s">
        <v>37</v>
      </c>
      <c r="J4" s="20" t="s">
        <v>38</v>
      </c>
      <c r="K4" s="20" t="s">
        <v>39</v>
      </c>
      <c r="L4" s="20" t="s">
        <v>40</v>
      </c>
      <c r="M4" s="20" t="s">
        <v>41</v>
      </c>
      <c r="N4" s="20" t="s">
        <v>42</v>
      </c>
      <c r="O4" s="20" t="s">
        <v>43</v>
      </c>
    </row>
    <row r="5" spans="1:19" x14ac:dyDescent="0.25">
      <c r="A5" s="36"/>
      <c r="B5" s="58"/>
      <c r="C5" s="58"/>
      <c r="D5" s="58"/>
      <c r="E5" s="38">
        <v>1.5</v>
      </c>
      <c r="F5" s="120">
        <v>2.73</v>
      </c>
      <c r="G5" s="58"/>
      <c r="H5" s="119">
        <v>0</v>
      </c>
      <c r="I5" s="58"/>
      <c r="J5" s="58"/>
      <c r="K5" s="58"/>
      <c r="L5" s="58"/>
      <c r="M5" s="58"/>
      <c r="N5" s="58"/>
      <c r="O5" s="58"/>
    </row>
    <row r="6" spans="1:19" x14ac:dyDescent="0.25">
      <c r="A6" s="20" t="s">
        <v>44</v>
      </c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69"/>
      <c r="Q6" s="68"/>
      <c r="R6" s="69"/>
      <c r="S6" s="69"/>
    </row>
    <row r="7" spans="1:19" x14ac:dyDescent="0.25">
      <c r="A7" s="40" t="s">
        <v>45</v>
      </c>
      <c r="B7" s="41">
        <v>1</v>
      </c>
      <c r="C7" s="42">
        <v>4</v>
      </c>
      <c r="D7" s="43">
        <v>7000550</v>
      </c>
      <c r="E7" s="125">
        <v>0.5</v>
      </c>
      <c r="F7" s="122">
        <v>0.5</v>
      </c>
      <c r="G7" s="32"/>
      <c r="H7" s="44">
        <v>0.8</v>
      </c>
      <c r="I7" s="46">
        <v>0.5</v>
      </c>
      <c r="J7" s="46">
        <v>0.5</v>
      </c>
      <c r="K7" s="46">
        <v>0.8</v>
      </c>
      <c r="L7" s="29">
        <v>2.2799999999999998</v>
      </c>
      <c r="M7" s="43">
        <f>ROUND($D$7*E5*I7*$L$7,0)</f>
        <v>11970941</v>
      </c>
      <c r="N7" s="43">
        <f>ROUND(D7*$F$5*J7*L7,0)</f>
        <v>21787112</v>
      </c>
      <c r="O7" s="43">
        <f>ROUND(D7*$H$5*K7*L7,0)</f>
        <v>0</v>
      </c>
      <c r="P7" s="47"/>
      <c r="Q7" s="47"/>
      <c r="R7" s="47"/>
      <c r="S7" s="143"/>
    </row>
    <row r="8" spans="1:19" x14ac:dyDescent="0.25">
      <c r="A8" s="40" t="s">
        <v>46</v>
      </c>
      <c r="B8" s="41">
        <v>1</v>
      </c>
      <c r="C8" s="42">
        <v>6</v>
      </c>
      <c r="D8" s="43">
        <v>7000530</v>
      </c>
      <c r="E8" s="125">
        <v>1</v>
      </c>
      <c r="F8" s="122">
        <v>1</v>
      </c>
      <c r="G8" s="32"/>
      <c r="H8" s="44">
        <v>1</v>
      </c>
      <c r="I8" s="46">
        <v>1</v>
      </c>
      <c r="J8" s="46">
        <v>1</v>
      </c>
      <c r="K8" s="46">
        <v>1</v>
      </c>
      <c r="L8" s="29">
        <v>2.2799999999999998</v>
      </c>
      <c r="M8" s="43">
        <f>ROUND($D$8*E5*I8*$L$8,0)</f>
        <v>23941813</v>
      </c>
      <c r="N8" s="43">
        <f>ROUND(D8*$F$5*J8*L8,0)</f>
        <v>43574099</v>
      </c>
      <c r="O8" s="43">
        <f>ROUND(D8*$H$5*K8*L8,0)</f>
        <v>0</v>
      </c>
      <c r="P8" s="47"/>
      <c r="Q8" s="47"/>
      <c r="R8" s="47"/>
      <c r="S8" s="144"/>
    </row>
    <row r="9" spans="1:19" x14ac:dyDescent="0.25">
      <c r="A9" s="20" t="s">
        <v>47</v>
      </c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69"/>
      <c r="Q9" s="69"/>
      <c r="R9" s="69"/>
      <c r="S9" s="69"/>
    </row>
    <row r="10" spans="1:19" x14ac:dyDescent="0.25">
      <c r="A10" s="40" t="s">
        <v>48</v>
      </c>
      <c r="B10" s="41">
        <v>1</v>
      </c>
      <c r="C10" s="42">
        <v>4</v>
      </c>
      <c r="D10" s="43">
        <v>6000500</v>
      </c>
      <c r="E10" s="125">
        <v>0.5</v>
      </c>
      <c r="F10" s="122">
        <v>0.5</v>
      </c>
      <c r="G10" s="32"/>
      <c r="H10" s="44">
        <v>0.5</v>
      </c>
      <c r="I10" s="46">
        <v>0.5</v>
      </c>
      <c r="J10" s="46">
        <v>0.5</v>
      </c>
      <c r="K10" s="46">
        <v>0.5</v>
      </c>
      <c r="L10" s="29">
        <v>2.2799999999999998</v>
      </c>
      <c r="M10" s="43">
        <f>ROUND(D10*$E$5*I10*L10,0)</f>
        <v>10260855</v>
      </c>
      <c r="N10" s="43">
        <f t="shared" ref="N10:N11" si="0">ROUND(D10*$F$5*J10*L10,0)</f>
        <v>18674756</v>
      </c>
      <c r="O10" s="43">
        <f t="shared" ref="O10:O11" si="1">ROUND(D10*$H$5*K10*L10,0)</f>
        <v>0</v>
      </c>
      <c r="P10" s="47"/>
      <c r="Q10" s="47"/>
      <c r="R10" s="69"/>
      <c r="S10" s="69"/>
    </row>
    <row r="11" spans="1:19" ht="30" x14ac:dyDescent="0.25">
      <c r="A11" s="40" t="s">
        <v>49</v>
      </c>
      <c r="B11" s="41">
        <v>1</v>
      </c>
      <c r="C11" s="42">
        <v>4</v>
      </c>
      <c r="D11" s="43">
        <v>6000500</v>
      </c>
      <c r="E11" s="125">
        <v>0.5</v>
      </c>
      <c r="F11" s="125">
        <v>0.5</v>
      </c>
      <c r="G11" s="32"/>
      <c r="H11" s="44">
        <v>0.2</v>
      </c>
      <c r="I11" s="46">
        <v>0.5</v>
      </c>
      <c r="J11" s="46">
        <v>0.2</v>
      </c>
      <c r="K11" s="46">
        <v>0.2</v>
      </c>
      <c r="L11" s="29">
        <v>2.2799999999999998</v>
      </c>
      <c r="M11" s="43">
        <f>ROUND(D11*$E$5*I11*L11,0)</f>
        <v>10260855</v>
      </c>
      <c r="N11" s="43">
        <f t="shared" si="0"/>
        <v>7469902</v>
      </c>
      <c r="O11" s="43">
        <f t="shared" si="1"/>
        <v>0</v>
      </c>
      <c r="P11" s="70"/>
      <c r="Q11" s="70"/>
      <c r="R11" s="69"/>
      <c r="S11" s="69"/>
    </row>
    <row r="12" spans="1:19" x14ac:dyDescent="0.25">
      <c r="A12" s="20" t="s">
        <v>50</v>
      </c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32"/>
      <c r="O12" s="32"/>
      <c r="P12" s="69"/>
      <c r="Q12" s="69"/>
      <c r="R12" s="69"/>
      <c r="S12" s="69"/>
    </row>
    <row r="13" spans="1:19" x14ac:dyDescent="0.25">
      <c r="A13" s="40" t="s">
        <v>51</v>
      </c>
      <c r="B13" s="41">
        <v>1</v>
      </c>
      <c r="C13" s="42">
        <v>4</v>
      </c>
      <c r="D13" s="43">
        <v>7000500</v>
      </c>
      <c r="E13" s="125">
        <v>0.5</v>
      </c>
      <c r="F13" s="125">
        <v>0.5</v>
      </c>
      <c r="G13" s="32"/>
      <c r="H13" s="44">
        <v>0.3</v>
      </c>
      <c r="I13" s="46">
        <v>0.5</v>
      </c>
      <c r="J13" s="46">
        <v>0.5</v>
      </c>
      <c r="K13" s="46">
        <v>0.3</v>
      </c>
      <c r="L13" s="29">
        <v>2.2799999999999998</v>
      </c>
      <c r="M13" s="43">
        <f>ROUND(D13*$E$5*I13*L13,0)</f>
        <v>11970855</v>
      </c>
      <c r="N13" s="43">
        <f>ROUND(D13*$F$5*J13*L13,0)</f>
        <v>21786956</v>
      </c>
      <c r="O13" s="43">
        <f>ROUND(D13*$H$5*K13*L13,0)</f>
        <v>0</v>
      </c>
    </row>
    <row r="14" spans="1:19" x14ac:dyDescent="0.25">
      <c r="A14" s="20" t="s">
        <v>52</v>
      </c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32"/>
      <c r="O14" s="32"/>
    </row>
    <row r="15" spans="1:19" ht="45" x14ac:dyDescent="0.25">
      <c r="A15" s="48" t="s">
        <v>98</v>
      </c>
      <c r="B15" s="41">
        <v>1</v>
      </c>
      <c r="C15" s="42">
        <v>5</v>
      </c>
      <c r="D15" s="43">
        <v>5500000</v>
      </c>
      <c r="E15" s="125">
        <v>0.25</v>
      </c>
      <c r="F15" s="125">
        <v>0.25</v>
      </c>
      <c r="G15" s="32"/>
      <c r="H15" s="44">
        <v>0.25</v>
      </c>
      <c r="I15" s="46">
        <v>0.25</v>
      </c>
      <c r="J15" s="46">
        <v>0.4</v>
      </c>
      <c r="K15" s="46">
        <v>0.25</v>
      </c>
      <c r="L15" s="29">
        <v>2.2799999999999998</v>
      </c>
      <c r="M15" s="43">
        <f>ROUND(D15*$E$5*I15*L15,0)</f>
        <v>4702500</v>
      </c>
      <c r="N15" s="43">
        <f>ROUND(D15*$F$5*J15*L15,0)</f>
        <v>13693680</v>
      </c>
      <c r="O15" s="43">
        <f>ROUND(D15*$H$5*K15*L15,0)</f>
        <v>0</v>
      </c>
    </row>
    <row r="16" spans="1:19" x14ac:dyDescent="0.25">
      <c r="A16" s="20" t="s">
        <v>53</v>
      </c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32"/>
      <c r="O16" s="32"/>
    </row>
    <row r="17" spans="1:15" x14ac:dyDescent="0.25">
      <c r="A17" s="40" t="s">
        <v>54</v>
      </c>
      <c r="B17" s="41">
        <v>1</v>
      </c>
      <c r="C17" s="42">
        <v>5</v>
      </c>
      <c r="D17" s="43">
        <v>5500000</v>
      </c>
      <c r="E17" s="125">
        <v>0.25</v>
      </c>
      <c r="F17" s="125">
        <v>0.25</v>
      </c>
      <c r="G17" s="32"/>
      <c r="H17" s="44">
        <v>0.3</v>
      </c>
      <c r="I17" s="46">
        <v>0.25</v>
      </c>
      <c r="J17" s="46">
        <v>0.3</v>
      </c>
      <c r="K17" s="46">
        <v>0.3</v>
      </c>
      <c r="L17" s="29">
        <v>2.2799999999999998</v>
      </c>
      <c r="M17" s="43">
        <f>ROUND(D17*$E$5*I17*L17,0)</f>
        <v>4702500</v>
      </c>
      <c r="N17" s="43">
        <f>ROUND(D17*$F$5*J17*L17,0)</f>
        <v>10270260</v>
      </c>
      <c r="O17" s="43">
        <f>ROUND(D17*$H$5*K17*L17,0)</f>
        <v>0</v>
      </c>
    </row>
    <row r="18" spans="1:15" x14ac:dyDescent="0.25">
      <c r="A18" s="20" t="s">
        <v>55</v>
      </c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32"/>
      <c r="O18" s="32"/>
    </row>
    <row r="19" spans="1:15" x14ac:dyDescent="0.25">
      <c r="A19" s="49" t="s">
        <v>56</v>
      </c>
      <c r="B19" s="41">
        <v>1</v>
      </c>
      <c r="C19" s="42">
        <v>4</v>
      </c>
      <c r="D19" s="43">
        <v>5500000</v>
      </c>
      <c r="E19" s="125">
        <v>0.25</v>
      </c>
      <c r="F19" s="125">
        <v>0.25</v>
      </c>
      <c r="G19" s="32"/>
      <c r="H19" s="44">
        <v>0.25</v>
      </c>
      <c r="I19" s="46">
        <v>0.25</v>
      </c>
      <c r="J19" s="46">
        <v>0.3</v>
      </c>
      <c r="K19" s="46">
        <v>0.25</v>
      </c>
      <c r="L19" s="29">
        <v>2.2799999999999998</v>
      </c>
      <c r="M19" s="43">
        <f>ROUND(D19*$E$5*I19*L19,0)</f>
        <v>4702500</v>
      </c>
      <c r="N19" s="43">
        <f>ROUND(D19*$F$5*J19*L19,0)</f>
        <v>10270260</v>
      </c>
      <c r="O19" s="43">
        <f>ROUND(D19*$H$5*K19*L19,0)</f>
        <v>0</v>
      </c>
    </row>
    <row r="20" spans="1:15" x14ac:dyDescent="0.25">
      <c r="A20" s="20" t="s">
        <v>57</v>
      </c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32"/>
      <c r="O20" s="32"/>
    </row>
    <row r="21" spans="1:15" ht="30" x14ac:dyDescent="0.25">
      <c r="A21" s="49" t="s">
        <v>58</v>
      </c>
      <c r="B21" s="41">
        <v>1</v>
      </c>
      <c r="C21" s="42">
        <v>4</v>
      </c>
      <c r="D21" s="43">
        <v>5500000</v>
      </c>
      <c r="E21" s="125">
        <v>0.25</v>
      </c>
      <c r="F21" s="125">
        <v>0.25</v>
      </c>
      <c r="G21" s="32"/>
      <c r="H21" s="44">
        <v>0.25</v>
      </c>
      <c r="I21" s="46">
        <v>0.25</v>
      </c>
      <c r="J21" s="46">
        <v>0.3</v>
      </c>
      <c r="K21" s="46">
        <v>0.25</v>
      </c>
      <c r="L21" s="29">
        <v>2.2799999999999998</v>
      </c>
      <c r="M21" s="43">
        <f>ROUND(D21*$E$5*I21*L21,0)</f>
        <v>4702500</v>
      </c>
      <c r="N21" s="43">
        <f>ROUND(D21*$F$5*J21*L21,0)</f>
        <v>10270260</v>
      </c>
      <c r="O21" s="43">
        <f>ROUND(D21*$H$5*K21*L21,0)</f>
        <v>0</v>
      </c>
    </row>
    <row r="22" spans="1:15" x14ac:dyDescent="0.25">
      <c r="A22" s="20" t="s">
        <v>59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N22" s="32"/>
      <c r="O22" s="32"/>
    </row>
    <row r="23" spans="1:15" ht="30" x14ac:dyDescent="0.25">
      <c r="A23" s="40" t="s">
        <v>60</v>
      </c>
      <c r="B23" s="41">
        <v>1</v>
      </c>
      <c r="C23" s="42">
        <v>4</v>
      </c>
      <c r="D23" s="43">
        <v>5500000</v>
      </c>
      <c r="E23" s="122">
        <v>0</v>
      </c>
      <c r="F23" s="122">
        <v>0</v>
      </c>
      <c r="G23" s="32"/>
      <c r="H23" s="44">
        <v>0.3</v>
      </c>
      <c r="I23" s="46">
        <v>0</v>
      </c>
      <c r="J23" s="46">
        <v>0.3</v>
      </c>
      <c r="K23" s="46">
        <v>0.3</v>
      </c>
      <c r="L23" s="29">
        <v>2.2799999999999998</v>
      </c>
      <c r="M23" s="43">
        <f>ROUND(D23*$E$5*I23*L23,0)</f>
        <v>0</v>
      </c>
      <c r="N23" s="43">
        <f>ROUND(D23*$F$5*J23*L23,0)</f>
        <v>10270260</v>
      </c>
      <c r="O23" s="43">
        <f>ROUND(D23*$H$5*K23*L23,0)</f>
        <v>0</v>
      </c>
    </row>
    <row r="24" spans="1:15" x14ac:dyDescent="0.25">
      <c r="A24" s="20" t="s">
        <v>61</v>
      </c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7"/>
      <c r="N24" s="32"/>
      <c r="O24" s="32"/>
    </row>
    <row r="25" spans="1:15" x14ac:dyDescent="0.25">
      <c r="A25" s="49" t="s">
        <v>62</v>
      </c>
      <c r="B25" s="41">
        <v>1</v>
      </c>
      <c r="C25" s="42">
        <v>6</v>
      </c>
      <c r="D25" s="43">
        <v>6000500</v>
      </c>
      <c r="E25" s="125">
        <v>0.5</v>
      </c>
      <c r="F25" s="122">
        <v>0.5</v>
      </c>
      <c r="G25" s="32"/>
      <c r="H25" s="44">
        <v>0.4</v>
      </c>
      <c r="I25" s="46">
        <v>0.5</v>
      </c>
      <c r="J25" s="46">
        <v>0.5</v>
      </c>
      <c r="K25" s="46">
        <v>0.4</v>
      </c>
      <c r="L25" s="29">
        <v>2.2799999999999998</v>
      </c>
      <c r="M25" s="43">
        <f t="shared" ref="M25:M26" si="2">ROUND(D25*$E$5*I25*L25,0)</f>
        <v>10260855</v>
      </c>
      <c r="N25" s="43">
        <f t="shared" ref="N25:N26" si="3">ROUND(D25*$F$5*J25*L25,0)</f>
        <v>18674756</v>
      </c>
      <c r="O25" s="43">
        <f t="shared" ref="O25:O26" si="4">ROUND(D25*$H$5*K25*L25,0)</f>
        <v>0</v>
      </c>
    </row>
    <row r="26" spans="1:15" x14ac:dyDescent="0.25">
      <c r="A26" s="49" t="s">
        <v>63</v>
      </c>
      <c r="B26" s="41">
        <v>1</v>
      </c>
      <c r="C26" s="42">
        <v>6</v>
      </c>
      <c r="D26" s="43">
        <v>6000500</v>
      </c>
      <c r="E26" s="125">
        <v>0.5</v>
      </c>
      <c r="F26" s="122">
        <v>0.5</v>
      </c>
      <c r="G26" s="32"/>
      <c r="H26" s="44">
        <v>0.4</v>
      </c>
      <c r="I26" s="46">
        <v>0.5</v>
      </c>
      <c r="J26" s="46">
        <v>0.5</v>
      </c>
      <c r="K26" s="46">
        <v>0.4</v>
      </c>
      <c r="L26" s="29">
        <v>2.2799999999999998</v>
      </c>
      <c r="M26" s="43">
        <f t="shared" si="2"/>
        <v>10260855</v>
      </c>
      <c r="N26" s="43">
        <f t="shared" si="3"/>
        <v>18674756</v>
      </c>
      <c r="O26" s="43">
        <f t="shared" si="4"/>
        <v>0</v>
      </c>
    </row>
    <row r="27" spans="1:15" x14ac:dyDescent="0.25">
      <c r="A27" s="20" t="s">
        <v>64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  <c r="N27" s="32"/>
      <c r="O27" s="32"/>
    </row>
    <row r="28" spans="1:15" x14ac:dyDescent="0.25">
      <c r="A28" s="40" t="s">
        <v>65</v>
      </c>
      <c r="B28" s="41">
        <v>1</v>
      </c>
      <c r="C28" s="42">
        <v>6</v>
      </c>
      <c r="D28" s="43">
        <v>4000000</v>
      </c>
      <c r="E28" s="125">
        <v>0.4</v>
      </c>
      <c r="F28" s="125">
        <v>0.4</v>
      </c>
      <c r="G28" s="32"/>
      <c r="H28" s="44">
        <v>0.2</v>
      </c>
      <c r="I28" s="46">
        <v>0.4</v>
      </c>
      <c r="J28" s="46">
        <v>0.3</v>
      </c>
      <c r="K28" s="46">
        <v>0.2</v>
      </c>
      <c r="L28" s="29">
        <v>2.2799999999999998</v>
      </c>
      <c r="M28" s="43">
        <f>ROUND(D28*$E$5*I28*L28,0)</f>
        <v>5472000</v>
      </c>
      <c r="N28" s="43">
        <f>ROUND(D28*$F$5*J28*L28,0)</f>
        <v>7469280</v>
      </c>
      <c r="O28" s="43">
        <f>ROUND(D28*$H$5*K28*L28,0)</f>
        <v>0</v>
      </c>
    </row>
    <row r="29" spans="1:15" x14ac:dyDescent="0.25">
      <c r="A29" s="20" t="s">
        <v>66</v>
      </c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32"/>
      <c r="O29" s="32"/>
    </row>
    <row r="30" spans="1:15" x14ac:dyDescent="0.25">
      <c r="A30" s="40" t="s">
        <v>67</v>
      </c>
      <c r="B30" s="41">
        <v>1</v>
      </c>
      <c r="C30" s="50"/>
      <c r="D30" s="43">
        <v>5000000</v>
      </c>
      <c r="E30" s="125">
        <v>0.2</v>
      </c>
      <c r="F30" s="125">
        <v>0.2</v>
      </c>
      <c r="G30" s="32"/>
      <c r="H30" s="44">
        <v>0.2</v>
      </c>
      <c r="I30" s="46">
        <v>0.2</v>
      </c>
      <c r="J30" s="46">
        <v>0.5</v>
      </c>
      <c r="K30" s="46">
        <v>0.2</v>
      </c>
      <c r="L30" s="29">
        <v>2.2799999999999998</v>
      </c>
      <c r="M30" s="43">
        <f t="shared" ref="M30:M32" si="5">ROUND(D30*$E$5*I30*L30,0)</f>
        <v>3420000</v>
      </c>
      <c r="N30" s="43">
        <f t="shared" ref="N30:N32" si="6">ROUND(D30*$F$5*J30*L30,0)</f>
        <v>15561000</v>
      </c>
      <c r="O30" s="43">
        <f t="shared" ref="O30:O32" si="7">ROUND(D30*$H$5*K30*L30,0)</f>
        <v>0</v>
      </c>
    </row>
    <row r="31" spans="1:15" x14ac:dyDescent="0.25">
      <c r="A31" s="40" t="s">
        <v>68</v>
      </c>
      <c r="B31" s="41">
        <v>2</v>
      </c>
      <c r="C31" s="50"/>
      <c r="D31" s="43">
        <v>5000000</v>
      </c>
      <c r="E31" s="125">
        <v>0.3</v>
      </c>
      <c r="F31" s="125">
        <v>0.3</v>
      </c>
      <c r="G31" s="32"/>
      <c r="H31" s="44">
        <v>0.2</v>
      </c>
      <c r="I31" s="46">
        <v>0.6</v>
      </c>
      <c r="J31" s="46">
        <v>0.5</v>
      </c>
      <c r="K31" s="46">
        <v>0.4</v>
      </c>
      <c r="L31" s="29">
        <v>2.42</v>
      </c>
      <c r="M31" s="43">
        <f t="shared" si="5"/>
        <v>10890000</v>
      </c>
      <c r="N31" s="43">
        <f t="shared" si="6"/>
        <v>16516500</v>
      </c>
      <c r="O31" s="43">
        <f t="shared" si="7"/>
        <v>0</v>
      </c>
    </row>
    <row r="32" spans="1:15" x14ac:dyDescent="0.25">
      <c r="A32" s="40" t="s">
        <v>69</v>
      </c>
      <c r="B32" s="41">
        <v>1</v>
      </c>
      <c r="C32" s="50"/>
      <c r="D32" s="43">
        <v>3000000</v>
      </c>
      <c r="E32" s="125">
        <v>0.25</v>
      </c>
      <c r="F32" s="125">
        <v>0.25</v>
      </c>
      <c r="G32" s="32"/>
      <c r="H32" s="44">
        <v>0.15</v>
      </c>
      <c r="I32" s="46">
        <v>0.25</v>
      </c>
      <c r="J32" s="46">
        <v>0.2</v>
      </c>
      <c r="K32" s="46">
        <v>0.15</v>
      </c>
      <c r="L32" s="29">
        <v>2.2799999999999998</v>
      </c>
      <c r="M32" s="43">
        <f t="shared" si="5"/>
        <v>2565000</v>
      </c>
      <c r="N32" s="43">
        <f t="shared" si="6"/>
        <v>3734640</v>
      </c>
      <c r="O32" s="43">
        <f t="shared" si="7"/>
        <v>0</v>
      </c>
    </row>
    <row r="33" spans="1:15" x14ac:dyDescent="0.25">
      <c r="A33" s="20" t="s">
        <v>70</v>
      </c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7"/>
      <c r="N33" s="32"/>
      <c r="O33" s="32"/>
    </row>
    <row r="34" spans="1:15" x14ac:dyDescent="0.25">
      <c r="A34" s="40" t="s">
        <v>71</v>
      </c>
      <c r="B34" s="41">
        <v>1</v>
      </c>
      <c r="C34" s="50"/>
      <c r="D34" s="43">
        <v>4000000</v>
      </c>
      <c r="E34" s="125">
        <v>0</v>
      </c>
      <c r="F34" s="125">
        <v>0</v>
      </c>
      <c r="G34" s="32"/>
      <c r="H34" s="32"/>
      <c r="I34" s="46">
        <v>0</v>
      </c>
      <c r="J34" s="46">
        <v>0.3</v>
      </c>
      <c r="K34" s="46">
        <v>0</v>
      </c>
      <c r="L34" s="29">
        <v>2.2799999999999998</v>
      </c>
      <c r="M34" s="43">
        <f>ROUND(D34*$E$5*I34*L34,0)</f>
        <v>0</v>
      </c>
      <c r="N34" s="43">
        <f>ROUND(D34*$F$5*J34*L34,0)</f>
        <v>7469280</v>
      </c>
      <c r="O34" s="43">
        <f>ROUND(D34*$H$5*K34*L34,0)</f>
        <v>0</v>
      </c>
    </row>
    <row r="35" spans="1:15" x14ac:dyDescent="0.25">
      <c r="A35" s="20" t="s">
        <v>72</v>
      </c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7"/>
      <c r="N35" s="32"/>
      <c r="O35" s="32"/>
    </row>
    <row r="36" spans="1:15" x14ac:dyDescent="0.25">
      <c r="A36" s="40" t="s">
        <v>73</v>
      </c>
      <c r="B36" s="41">
        <v>0</v>
      </c>
      <c r="C36" s="50"/>
      <c r="D36" s="43">
        <v>2500000</v>
      </c>
      <c r="E36" s="32"/>
      <c r="F36" s="32"/>
      <c r="G36" s="32"/>
      <c r="H36" s="44">
        <v>1</v>
      </c>
      <c r="I36" s="46">
        <v>0</v>
      </c>
      <c r="J36" s="46">
        <v>0</v>
      </c>
      <c r="K36" s="46">
        <v>0</v>
      </c>
      <c r="L36" s="29">
        <v>2.2799999999999998</v>
      </c>
      <c r="M36" s="43">
        <f>ROUND(D36*$E$5*I36*L36,0)</f>
        <v>0</v>
      </c>
      <c r="N36" s="43">
        <f t="shared" ref="N36:N37" si="8">ROUND(D36*$F$5*J36*L36,0)</f>
        <v>0</v>
      </c>
      <c r="O36" s="43">
        <f t="shared" ref="O36:O37" si="9">ROUND(D36*$H$5*K36*L36,0)</f>
        <v>0</v>
      </c>
    </row>
    <row r="37" spans="1:15" x14ac:dyDescent="0.25">
      <c r="A37" s="40" t="s">
        <v>74</v>
      </c>
      <c r="B37" s="41">
        <v>1</v>
      </c>
      <c r="C37" s="50"/>
      <c r="D37" s="43">
        <v>2500000</v>
      </c>
      <c r="E37" s="125">
        <v>1</v>
      </c>
      <c r="F37" s="122">
        <v>1</v>
      </c>
      <c r="G37" s="32"/>
      <c r="H37" s="44">
        <v>1</v>
      </c>
      <c r="I37" s="46">
        <v>1</v>
      </c>
      <c r="J37" s="46">
        <v>1</v>
      </c>
      <c r="K37" s="46">
        <v>1</v>
      </c>
      <c r="L37" s="29">
        <v>2.42</v>
      </c>
      <c r="M37" s="43">
        <f>ROUND(D37*$E$5*I37*L37,0)</f>
        <v>9075000</v>
      </c>
      <c r="N37" s="43">
        <f t="shared" si="8"/>
        <v>16516500</v>
      </c>
      <c r="O37" s="43">
        <f t="shared" si="9"/>
        <v>0</v>
      </c>
    </row>
    <row r="38" spans="1:15" x14ac:dyDescent="0.25">
      <c r="A38" s="51" t="s">
        <v>75</v>
      </c>
      <c r="B38" s="36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  <c r="N38" s="52"/>
      <c r="O38" s="53"/>
    </row>
    <row r="39" spans="1:15" x14ac:dyDescent="0.25">
      <c r="A39" s="40" t="s">
        <v>76</v>
      </c>
      <c r="B39" s="41">
        <v>1</v>
      </c>
      <c r="C39" s="50"/>
      <c r="D39" s="43">
        <v>2500000</v>
      </c>
      <c r="E39" s="125">
        <v>1</v>
      </c>
      <c r="F39" s="122">
        <v>1</v>
      </c>
      <c r="G39" s="32"/>
      <c r="H39" s="44">
        <v>1</v>
      </c>
      <c r="I39" s="46">
        <v>1</v>
      </c>
      <c r="J39" s="46">
        <v>1</v>
      </c>
      <c r="K39" s="46">
        <v>1</v>
      </c>
      <c r="L39" s="29">
        <v>2.42</v>
      </c>
      <c r="M39" s="43">
        <f>ROUND(D39*$E$5*I39*L39,0)</f>
        <v>9075000</v>
      </c>
      <c r="N39" s="43">
        <f>ROUND(D39*$F$5*J39*L39,0)</f>
        <v>16516500</v>
      </c>
      <c r="O39" s="43">
        <f>ROUND(D39*$H$5*K39*L39,0)</f>
        <v>0</v>
      </c>
    </row>
    <row r="40" spans="1:15" x14ac:dyDescent="0.25">
      <c r="A40" s="51" t="s">
        <v>77</v>
      </c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2"/>
      <c r="M40" s="54">
        <f>M7+M8+M10+M11+M13+M15+M17+M19+M21+M23+M25+M26+M28+M30+M31+M32+M34+M36+M37+M39</f>
        <v>148234029</v>
      </c>
      <c r="N40" s="54">
        <f t="shared" ref="N40:O40" si="10">N7+N8+N10+N11+N13+N15+N17+N19+N21+N23+N25+N26+N28+N30+N31+N32+N34+N36+N37+N39</f>
        <v>289200757</v>
      </c>
      <c r="O40" s="54">
        <f t="shared" si="10"/>
        <v>0</v>
      </c>
    </row>
    <row r="41" spans="1:15" x14ac:dyDescent="0.25">
      <c r="A41" s="51" t="s">
        <v>78</v>
      </c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5"/>
      <c r="M41" s="55">
        <f>ROUND((M40*19%),0)</f>
        <v>28164466</v>
      </c>
      <c r="N41" s="55">
        <f t="shared" ref="N41:O41" si="11">ROUND((N40*19%),0)</f>
        <v>54948144</v>
      </c>
      <c r="O41" s="55">
        <f t="shared" si="11"/>
        <v>0</v>
      </c>
    </row>
    <row r="42" spans="1:15" ht="45" x14ac:dyDescent="0.25">
      <c r="A42" s="48" t="s">
        <v>99</v>
      </c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5"/>
      <c r="M42" s="56">
        <f>M40+M41</f>
        <v>176398495</v>
      </c>
      <c r="N42" s="56">
        <f t="shared" ref="N42:O42" si="12">N40+N41</f>
        <v>344148901</v>
      </c>
      <c r="O42" s="56">
        <f t="shared" si="12"/>
        <v>0</v>
      </c>
    </row>
    <row r="43" spans="1:15" x14ac:dyDescent="0.25">
      <c r="A43" s="5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1:15" x14ac:dyDescent="0.25">
      <c r="A44" s="51" t="s">
        <v>79</v>
      </c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60" x14ac:dyDescent="0.25">
      <c r="A45" s="51" t="s">
        <v>80</v>
      </c>
      <c r="B45" s="21" t="s">
        <v>31</v>
      </c>
      <c r="C45" s="22" t="s">
        <v>81</v>
      </c>
      <c r="D45" s="22" t="s">
        <v>82</v>
      </c>
      <c r="E45" s="59" t="s">
        <v>34</v>
      </c>
      <c r="F45" s="23" t="s">
        <v>83</v>
      </c>
      <c r="G45" s="60"/>
      <c r="H45" s="24" t="s">
        <v>84</v>
      </c>
      <c r="I45" s="59" t="s">
        <v>37</v>
      </c>
      <c r="J45" s="23" t="s">
        <v>38</v>
      </c>
      <c r="K45" s="24" t="s">
        <v>39</v>
      </c>
      <c r="L45" s="22" t="s">
        <v>40</v>
      </c>
      <c r="M45" s="59" t="s">
        <v>85</v>
      </c>
      <c r="N45" s="23" t="s">
        <v>86</v>
      </c>
      <c r="O45" s="61" t="s">
        <v>87</v>
      </c>
    </row>
    <row r="46" spans="1:15" x14ac:dyDescent="0.25">
      <c r="A46" s="35" t="s">
        <v>88</v>
      </c>
      <c r="B46" s="58"/>
      <c r="C46" s="58"/>
      <c r="D46" s="58"/>
      <c r="E46" s="62">
        <v>1.5</v>
      </c>
      <c r="F46" s="121">
        <v>2.73</v>
      </c>
      <c r="G46" s="58"/>
      <c r="H46" s="62">
        <v>0</v>
      </c>
      <c r="I46" s="58"/>
      <c r="J46" s="58"/>
      <c r="K46" s="58"/>
      <c r="L46" s="58"/>
      <c r="M46" s="58"/>
      <c r="N46" s="58"/>
      <c r="O46" s="66"/>
    </row>
    <row r="47" spans="1:15" ht="45" x14ac:dyDescent="0.25">
      <c r="A47" s="50" t="s">
        <v>100</v>
      </c>
      <c r="B47" s="25">
        <v>1</v>
      </c>
      <c r="C47" s="26" t="s">
        <v>89</v>
      </c>
      <c r="D47" s="43">
        <v>7000500</v>
      </c>
      <c r="E47" s="30">
        <v>0.5</v>
      </c>
      <c r="F47" s="27">
        <v>0.5</v>
      </c>
      <c r="G47" s="60"/>
      <c r="H47" s="28">
        <v>0.15</v>
      </c>
      <c r="I47" s="122">
        <v>0</v>
      </c>
      <c r="J47" s="122">
        <v>0</v>
      </c>
      <c r="K47" s="122">
        <v>0</v>
      </c>
      <c r="L47" s="29">
        <v>1.1000000000000001</v>
      </c>
      <c r="M47" s="43">
        <f>ROUND(D47*$E$46*I47*L47,0)</f>
        <v>0</v>
      </c>
      <c r="N47" s="43">
        <f>ROUND(D47*$F$46*J47*L47,0)</f>
        <v>0</v>
      </c>
      <c r="O47" s="43">
        <f>ROUND(D47*$H$46*K47*L47,0)</f>
        <v>0</v>
      </c>
    </row>
    <row r="48" spans="1:15" ht="90" x14ac:dyDescent="0.25">
      <c r="A48" s="26" t="s">
        <v>90</v>
      </c>
      <c r="B48" s="25">
        <v>1</v>
      </c>
      <c r="C48" s="26" t="s">
        <v>91</v>
      </c>
      <c r="D48" s="43">
        <v>1200500</v>
      </c>
      <c r="E48" s="30">
        <v>1</v>
      </c>
      <c r="F48" s="27">
        <v>1</v>
      </c>
      <c r="G48" s="60"/>
      <c r="H48" s="28">
        <v>1</v>
      </c>
      <c r="I48" s="29">
        <v>1</v>
      </c>
      <c r="J48" s="29">
        <v>1</v>
      </c>
      <c r="K48" s="29">
        <v>1</v>
      </c>
      <c r="L48" s="29">
        <v>1.1000000000000001</v>
      </c>
      <c r="M48" s="43">
        <f t="shared" ref="M48:M52" si="13">ROUND(D48*$E$46*I48*L48,0)</f>
        <v>1980825</v>
      </c>
      <c r="N48" s="43">
        <f t="shared" ref="N48:N52" si="14">ROUND(D48*$F$46*J48*L48,0)</f>
        <v>3605102</v>
      </c>
      <c r="O48" s="43">
        <f t="shared" ref="O48:O52" si="15">ROUND(D48*$H$46*K48*L48,0)</f>
        <v>0</v>
      </c>
    </row>
    <row r="49" spans="1:15" ht="45" x14ac:dyDescent="0.25">
      <c r="A49" s="26" t="s">
        <v>92</v>
      </c>
      <c r="B49" s="25">
        <v>1</v>
      </c>
      <c r="C49" s="26" t="s">
        <v>89</v>
      </c>
      <c r="D49" s="43">
        <v>7000500</v>
      </c>
      <c r="E49" s="30">
        <v>1</v>
      </c>
      <c r="F49" s="27">
        <v>1</v>
      </c>
      <c r="G49" s="60"/>
      <c r="H49" s="31">
        <v>1</v>
      </c>
      <c r="I49" s="29">
        <v>1</v>
      </c>
      <c r="J49" s="29">
        <v>1</v>
      </c>
      <c r="K49" s="29">
        <v>1</v>
      </c>
      <c r="L49" s="29">
        <v>1.1000000000000001</v>
      </c>
      <c r="M49" s="43">
        <f t="shared" si="13"/>
        <v>11550825</v>
      </c>
      <c r="N49" s="43">
        <f t="shared" si="14"/>
        <v>21022502</v>
      </c>
      <c r="O49" s="43">
        <f t="shared" si="15"/>
        <v>0</v>
      </c>
    </row>
    <row r="50" spans="1:15" ht="30" x14ac:dyDescent="0.25">
      <c r="A50" s="26" t="s">
        <v>93</v>
      </c>
      <c r="B50" s="25">
        <v>1</v>
      </c>
      <c r="C50" s="26" t="s">
        <v>89</v>
      </c>
      <c r="D50" s="43">
        <v>5000500</v>
      </c>
      <c r="E50" s="63"/>
      <c r="F50" s="27">
        <v>0.3</v>
      </c>
      <c r="G50" s="60"/>
      <c r="H50" s="64"/>
      <c r="I50" s="122">
        <v>0</v>
      </c>
      <c r="J50" s="122">
        <v>0</v>
      </c>
      <c r="K50" s="122">
        <v>0</v>
      </c>
      <c r="L50" s="29">
        <v>1.1000000000000001</v>
      </c>
      <c r="M50" s="43">
        <f t="shared" si="13"/>
        <v>0</v>
      </c>
      <c r="N50" s="43">
        <f t="shared" si="14"/>
        <v>0</v>
      </c>
      <c r="O50" s="43">
        <f t="shared" si="15"/>
        <v>0</v>
      </c>
    </row>
    <row r="51" spans="1:15" ht="165" x14ac:dyDescent="0.25">
      <c r="A51" s="50" t="s">
        <v>101</v>
      </c>
      <c r="B51" s="25">
        <v>5</v>
      </c>
      <c r="C51" s="26" t="s">
        <v>91</v>
      </c>
      <c r="D51" s="43">
        <v>300500</v>
      </c>
      <c r="E51" s="30">
        <v>0.5</v>
      </c>
      <c r="F51" s="27">
        <v>0.5</v>
      </c>
      <c r="G51" s="60"/>
      <c r="H51" s="31">
        <v>0.5</v>
      </c>
      <c r="I51" s="29">
        <v>2.5</v>
      </c>
      <c r="J51" s="29">
        <v>2.5</v>
      </c>
      <c r="K51" s="29">
        <v>2.5</v>
      </c>
      <c r="L51" s="29">
        <v>1.1000000000000001</v>
      </c>
      <c r="M51" s="43">
        <f t="shared" si="13"/>
        <v>1239563</v>
      </c>
      <c r="N51" s="43">
        <f t="shared" si="14"/>
        <v>2256004</v>
      </c>
      <c r="O51" s="43">
        <f t="shared" si="15"/>
        <v>0</v>
      </c>
    </row>
    <row r="52" spans="1:15" ht="30" x14ac:dyDescent="0.25">
      <c r="A52" s="26" t="s">
        <v>94</v>
      </c>
      <c r="B52" s="25">
        <v>1</v>
      </c>
      <c r="C52" s="26" t="s">
        <v>95</v>
      </c>
      <c r="D52" s="43">
        <v>1200500</v>
      </c>
      <c r="E52" s="30">
        <v>1</v>
      </c>
      <c r="F52" s="27">
        <v>1</v>
      </c>
      <c r="G52" s="60"/>
      <c r="H52" s="28">
        <v>1</v>
      </c>
      <c r="I52" s="29">
        <v>1</v>
      </c>
      <c r="J52" s="29">
        <v>1</v>
      </c>
      <c r="K52" s="29">
        <v>1</v>
      </c>
      <c r="L52" s="29">
        <v>1.1000000000000001</v>
      </c>
      <c r="M52" s="43">
        <f t="shared" si="13"/>
        <v>1980825</v>
      </c>
      <c r="N52" s="43">
        <f t="shared" si="14"/>
        <v>3605102</v>
      </c>
      <c r="O52" s="43">
        <f t="shared" si="15"/>
        <v>0</v>
      </c>
    </row>
    <row r="53" spans="1:15" x14ac:dyDescent="0.25">
      <c r="A53" s="22" t="s">
        <v>96</v>
      </c>
      <c r="B53" s="170"/>
      <c r="C53" s="171"/>
      <c r="D53" s="171"/>
      <c r="E53" s="171"/>
      <c r="F53" s="171"/>
      <c r="G53" s="171"/>
      <c r="H53" s="171"/>
      <c r="I53" s="171"/>
      <c r="J53" s="171"/>
      <c r="K53" s="171"/>
      <c r="L53" s="172"/>
      <c r="M53" s="54">
        <f>SUM(M47:M52)</f>
        <v>16752038</v>
      </c>
      <c r="N53" s="54">
        <f t="shared" ref="N53:O53" si="16">SUM(N47:N52)</f>
        <v>30488710</v>
      </c>
      <c r="O53" s="65">
        <f t="shared" si="16"/>
        <v>0</v>
      </c>
    </row>
    <row r="54" spans="1:15" x14ac:dyDescent="0.25">
      <c r="A54" s="86" t="s">
        <v>78</v>
      </c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5"/>
      <c r="M54" s="87">
        <f>ROUND((M53*19%),0)</f>
        <v>3182887</v>
      </c>
      <c r="N54" s="87">
        <f t="shared" ref="N54:O54" si="17">ROUND((N53*19%),0)</f>
        <v>5792855</v>
      </c>
      <c r="O54" s="87">
        <f t="shared" si="17"/>
        <v>0</v>
      </c>
    </row>
    <row r="55" spans="1:15" ht="45" x14ac:dyDescent="0.25">
      <c r="A55" s="89" t="s">
        <v>102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90">
        <f>M53+M54</f>
        <v>19934925</v>
      </c>
      <c r="N55" s="90">
        <f t="shared" ref="N55:O55" si="18">N53+N54</f>
        <v>36281565</v>
      </c>
      <c r="O55" s="90">
        <f t="shared" si="18"/>
        <v>0</v>
      </c>
    </row>
    <row r="56" spans="1:15" s="69" customForma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1"/>
      <c r="N56" s="91"/>
      <c r="O56" s="91"/>
    </row>
    <row r="57" spans="1:15" x14ac:dyDescent="0.25">
      <c r="A57" s="177" t="s">
        <v>107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92">
        <f>M40+M53</f>
        <v>164986067</v>
      </c>
      <c r="N57" s="92">
        <f t="shared" ref="N57:O58" si="19">N40+N53</f>
        <v>319689467</v>
      </c>
      <c r="O57" s="92">
        <f t="shared" si="19"/>
        <v>0</v>
      </c>
    </row>
    <row r="58" spans="1:15" x14ac:dyDescent="0.25">
      <c r="A58" s="177" t="s">
        <v>78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2">
        <f>M41+M54</f>
        <v>31347353</v>
      </c>
      <c r="N58" s="92">
        <f t="shared" si="19"/>
        <v>60740999</v>
      </c>
      <c r="O58" s="92">
        <f t="shared" si="19"/>
        <v>0</v>
      </c>
    </row>
    <row r="59" spans="1:15" x14ac:dyDescent="0.25">
      <c r="A59" s="177" t="s">
        <v>108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92">
        <f>M57+M58</f>
        <v>196333420</v>
      </c>
      <c r="N59" s="92">
        <f t="shared" ref="N59:O59" si="20">N57+N58</f>
        <v>380430466</v>
      </c>
      <c r="O59" s="92">
        <f t="shared" si="20"/>
        <v>0</v>
      </c>
    </row>
    <row r="60" spans="1:15" s="82" customFormat="1" x14ac:dyDescent="0.2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79"/>
      <c r="N60" s="79"/>
      <c r="O60" s="79"/>
    </row>
    <row r="61" spans="1:15" x14ac:dyDescent="0.25">
      <c r="A61" s="165" t="s">
        <v>109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72"/>
      <c r="N61" s="72"/>
      <c r="O61" s="73">
        <v>0</v>
      </c>
    </row>
    <row r="62" spans="1:15" x14ac:dyDescent="0.25">
      <c r="A62" s="165" t="s">
        <v>78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74"/>
      <c r="N62" s="74"/>
      <c r="O62" s="73">
        <v>0</v>
      </c>
    </row>
    <row r="63" spans="1:15" x14ac:dyDescent="0.25">
      <c r="A63" s="165" t="s">
        <v>110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72"/>
      <c r="N63" s="72"/>
      <c r="O63" s="75">
        <v>0</v>
      </c>
    </row>
    <row r="64" spans="1:15" s="82" customFormat="1" x14ac:dyDescent="0.25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3"/>
      <c r="N64" s="83"/>
      <c r="O64" s="84"/>
    </row>
    <row r="65" spans="1:15" x14ac:dyDescent="0.25">
      <c r="A65" s="165" t="s">
        <v>106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72"/>
      <c r="N65" s="72"/>
      <c r="O65" s="76">
        <v>7037669</v>
      </c>
    </row>
    <row r="66" spans="1:15" x14ac:dyDescent="0.25">
      <c r="A66" s="165" t="s">
        <v>78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74"/>
      <c r="N66" s="74"/>
      <c r="O66" s="77">
        <f>ROUND((O65*19%),0)</f>
        <v>1337157</v>
      </c>
    </row>
    <row r="67" spans="1:15" x14ac:dyDescent="0.25">
      <c r="A67" s="165" t="s">
        <v>103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72"/>
      <c r="N67" s="72"/>
      <c r="O67" s="77">
        <f>O65+O66</f>
        <v>8374826</v>
      </c>
    </row>
    <row r="68" spans="1:15" s="82" customFormat="1" x14ac:dyDescent="0.25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3"/>
      <c r="N68" s="83"/>
      <c r="O68" s="85"/>
    </row>
    <row r="69" spans="1:15" x14ac:dyDescent="0.25">
      <c r="A69" s="180" t="s">
        <v>104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93"/>
      <c r="N69" s="93"/>
      <c r="O69" s="93"/>
    </row>
    <row r="70" spans="1:15" x14ac:dyDescent="0.25">
      <c r="A70" s="177" t="s">
        <v>111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94"/>
      <c r="N70" s="94"/>
      <c r="O70" s="95">
        <f>M57+N57+O57+O65</f>
        <v>491713203</v>
      </c>
    </row>
    <row r="71" spans="1:15" x14ac:dyDescent="0.25">
      <c r="A71" s="177" t="s">
        <v>78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96"/>
      <c r="N71" s="96"/>
      <c r="O71" s="95">
        <f t="shared" ref="O71:O72" si="21">M58+N58+O58+O66</f>
        <v>93425509</v>
      </c>
    </row>
    <row r="72" spans="1:15" x14ac:dyDescent="0.25">
      <c r="A72" s="177" t="s">
        <v>105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96"/>
      <c r="N72" s="96"/>
      <c r="O72" s="95">
        <f t="shared" si="21"/>
        <v>585138712</v>
      </c>
    </row>
    <row r="74" spans="1:15" ht="45" x14ac:dyDescent="0.25">
      <c r="A74" s="98" t="s">
        <v>112</v>
      </c>
      <c r="B74" s="97" t="s">
        <v>31</v>
      </c>
      <c r="C74" s="98" t="s">
        <v>81</v>
      </c>
      <c r="D74" s="98" t="s">
        <v>113</v>
      </c>
      <c r="E74" s="104" t="s">
        <v>114</v>
      </c>
      <c r="F74" s="99" t="s">
        <v>34</v>
      </c>
      <c r="G74" s="99" t="s">
        <v>115</v>
      </c>
      <c r="H74" s="105" t="s">
        <v>116</v>
      </c>
      <c r="I74" s="104" t="s">
        <v>37</v>
      </c>
      <c r="J74" s="99" t="s">
        <v>38</v>
      </c>
      <c r="K74" s="105" t="s">
        <v>39</v>
      </c>
      <c r="L74" s="98" t="s">
        <v>40</v>
      </c>
      <c r="M74" s="104" t="s">
        <v>117</v>
      </c>
      <c r="N74" s="99" t="s">
        <v>118</v>
      </c>
      <c r="O74" s="105" t="s">
        <v>119</v>
      </c>
    </row>
    <row r="75" spans="1:15" x14ac:dyDescent="0.25">
      <c r="A75" s="181" t="s">
        <v>120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3"/>
    </row>
    <row r="76" spans="1:15" ht="45" x14ac:dyDescent="0.25">
      <c r="A76" s="106" t="s">
        <v>139</v>
      </c>
      <c r="B76" s="106"/>
      <c r="C76" s="101" t="s">
        <v>121</v>
      </c>
      <c r="D76" s="109">
        <v>8000</v>
      </c>
      <c r="E76" s="71"/>
      <c r="F76" s="107"/>
      <c r="G76" s="107"/>
      <c r="H76" s="108"/>
      <c r="I76" s="103">
        <v>0</v>
      </c>
      <c r="J76" s="106"/>
      <c r="K76" s="106"/>
      <c r="L76" s="103">
        <v>1.1000000000000001</v>
      </c>
      <c r="M76" s="43">
        <f>ROUND(D76*I76*L76,0)</f>
        <v>0</v>
      </c>
      <c r="N76" s="43">
        <f>ROUND(D76*J76*L76,0)</f>
        <v>0</v>
      </c>
      <c r="O76" s="43">
        <f>ROUND(D76*K76*L76,0)</f>
        <v>0</v>
      </c>
    </row>
    <row r="77" spans="1:15" ht="45" x14ac:dyDescent="0.25">
      <c r="A77" s="106" t="s">
        <v>140</v>
      </c>
      <c r="B77" s="106"/>
      <c r="C77" s="101" t="s">
        <v>121</v>
      </c>
      <c r="D77" s="109">
        <v>8000</v>
      </c>
      <c r="E77" s="71"/>
      <c r="F77" s="107"/>
      <c r="G77" s="107"/>
      <c r="H77" s="108"/>
      <c r="I77" s="103">
        <v>0</v>
      </c>
      <c r="J77" s="106"/>
      <c r="K77" s="106"/>
      <c r="L77" s="103">
        <v>1.1000000000000001</v>
      </c>
      <c r="M77" s="43">
        <f t="shared" ref="M77:M79" si="22">ROUND(D77*I77*L77,0)</f>
        <v>0</v>
      </c>
      <c r="N77" s="43">
        <f t="shared" ref="N77:N79" si="23">ROUND(D77*J77*L77,0)</f>
        <v>0</v>
      </c>
      <c r="O77" s="43">
        <f t="shared" ref="O77:O79" si="24">ROUND(D77*K77*L77,0)</f>
        <v>0</v>
      </c>
    </row>
    <row r="78" spans="1:15" ht="45" x14ac:dyDescent="0.25">
      <c r="A78" s="106" t="s">
        <v>141</v>
      </c>
      <c r="B78" s="106"/>
      <c r="C78" s="101" t="s">
        <v>121</v>
      </c>
      <c r="D78" s="109">
        <v>8000</v>
      </c>
      <c r="E78" s="71"/>
      <c r="F78" s="107"/>
      <c r="G78" s="107"/>
      <c r="H78" s="108"/>
      <c r="I78" s="103">
        <v>0</v>
      </c>
      <c r="J78" s="106"/>
      <c r="K78" s="106"/>
      <c r="L78" s="103">
        <v>1.1000000000000001</v>
      </c>
      <c r="M78" s="43">
        <f t="shared" si="22"/>
        <v>0</v>
      </c>
      <c r="N78" s="43">
        <f t="shared" si="23"/>
        <v>0</v>
      </c>
      <c r="O78" s="43">
        <f t="shared" si="24"/>
        <v>0</v>
      </c>
    </row>
    <row r="79" spans="1:15" ht="75" x14ac:dyDescent="0.25">
      <c r="A79" s="106" t="s">
        <v>142</v>
      </c>
      <c r="B79" s="100">
        <v>464</v>
      </c>
      <c r="C79" s="101" t="s">
        <v>122</v>
      </c>
      <c r="D79" s="109">
        <v>8000</v>
      </c>
      <c r="E79" s="71"/>
      <c r="F79" s="102">
        <v>1</v>
      </c>
      <c r="G79" s="107"/>
      <c r="H79" s="108"/>
      <c r="I79" s="123">
        <v>0</v>
      </c>
      <c r="J79" s="106"/>
      <c r="K79" s="106"/>
      <c r="L79" s="103">
        <v>1.1000000000000001</v>
      </c>
      <c r="M79" s="43">
        <f t="shared" si="22"/>
        <v>0</v>
      </c>
      <c r="N79" s="43">
        <f t="shared" si="23"/>
        <v>0</v>
      </c>
      <c r="O79" s="43">
        <f t="shared" si="24"/>
        <v>0</v>
      </c>
    </row>
    <row r="80" spans="1:15" x14ac:dyDescent="0.25">
      <c r="A80" s="101" t="s">
        <v>123</v>
      </c>
      <c r="B80" s="110">
        <v>928</v>
      </c>
      <c r="C80" s="101" t="s">
        <v>122</v>
      </c>
      <c r="D80" s="109">
        <v>9000</v>
      </c>
      <c r="E80" s="71"/>
      <c r="F80" s="102">
        <v>1</v>
      </c>
      <c r="G80" s="107"/>
      <c r="H80" s="108"/>
      <c r="I80" s="123">
        <v>0</v>
      </c>
      <c r="J80" s="106"/>
      <c r="K80" s="106"/>
      <c r="L80" s="103">
        <v>1.1000000000000001</v>
      </c>
      <c r="M80" s="43">
        <f>ROUND(D80*I80*L80,0)</f>
        <v>0</v>
      </c>
      <c r="N80" s="43">
        <f>ROUND(D80*J80*L80,0)</f>
        <v>0</v>
      </c>
      <c r="O80" s="43">
        <f>ROUND(D80*K80*L80,0)</f>
        <v>0</v>
      </c>
    </row>
    <row r="81" spans="1:15" ht="45" x14ac:dyDescent="0.25">
      <c r="A81" s="106" t="s">
        <v>143</v>
      </c>
      <c r="B81" s="100">
        <v>464</v>
      </c>
      <c r="C81" s="101" t="s">
        <v>122</v>
      </c>
      <c r="D81" s="109">
        <v>8000</v>
      </c>
      <c r="E81" s="71"/>
      <c r="F81" s="102">
        <v>1</v>
      </c>
      <c r="G81" s="107"/>
      <c r="H81" s="108"/>
      <c r="I81" s="123">
        <v>0</v>
      </c>
      <c r="J81" s="106"/>
      <c r="K81" s="106"/>
      <c r="L81" s="103">
        <v>1.1000000000000001</v>
      </c>
      <c r="M81" s="43">
        <f t="shared" ref="M81:M82" si="25">ROUND(D81*I81*L81,0)</f>
        <v>0</v>
      </c>
      <c r="N81" s="43">
        <f t="shared" ref="N81:N82" si="26">ROUND(D81*J81*L81,0)</f>
        <v>0</v>
      </c>
      <c r="O81" s="43">
        <f t="shared" ref="O81:O82" si="27">ROUND(D81*K81*L81,0)</f>
        <v>0</v>
      </c>
    </row>
    <row r="82" spans="1:15" ht="45" x14ac:dyDescent="0.25">
      <c r="A82" s="106" t="s">
        <v>144</v>
      </c>
      <c r="B82" s="100">
        <v>464</v>
      </c>
      <c r="C82" s="101" t="s">
        <v>122</v>
      </c>
      <c r="D82" s="109">
        <v>8000</v>
      </c>
      <c r="E82" s="71"/>
      <c r="F82" s="102">
        <v>1</v>
      </c>
      <c r="G82" s="107"/>
      <c r="H82" s="108"/>
      <c r="I82" s="123">
        <v>0</v>
      </c>
      <c r="J82" s="106"/>
      <c r="K82" s="106"/>
      <c r="L82" s="103">
        <v>1.1000000000000001</v>
      </c>
      <c r="M82" s="43">
        <f t="shared" si="25"/>
        <v>0</v>
      </c>
      <c r="N82" s="43">
        <f t="shared" si="26"/>
        <v>0</v>
      </c>
      <c r="O82" s="43">
        <f t="shared" si="27"/>
        <v>0</v>
      </c>
    </row>
    <row r="83" spans="1:15" ht="30" x14ac:dyDescent="0.25">
      <c r="A83" s="101" t="s">
        <v>124</v>
      </c>
      <c r="B83" s="106"/>
      <c r="C83" s="101" t="s">
        <v>122</v>
      </c>
      <c r="D83" s="109">
        <v>5000</v>
      </c>
      <c r="E83" s="71"/>
      <c r="F83" s="107"/>
      <c r="G83" s="107"/>
      <c r="H83" s="108"/>
      <c r="I83" s="103">
        <v>0</v>
      </c>
      <c r="J83" s="106"/>
      <c r="K83" s="106"/>
      <c r="L83" s="103">
        <v>1.1000000000000001</v>
      </c>
      <c r="M83" s="43">
        <f>ROUND(D83*I83*L83,0)</f>
        <v>0</v>
      </c>
      <c r="N83" s="43">
        <f>ROUND(D83*J83*L83,0)</f>
        <v>0</v>
      </c>
      <c r="O83" s="43">
        <f>ROUND(D83*K83*L83,0)</f>
        <v>0</v>
      </c>
    </row>
    <row r="84" spans="1:15" x14ac:dyDescent="0.25">
      <c r="A84" s="101" t="s">
        <v>125</v>
      </c>
      <c r="B84" s="106"/>
      <c r="C84" s="101" t="s">
        <v>122</v>
      </c>
      <c r="D84" s="109">
        <v>3000</v>
      </c>
      <c r="E84" s="71"/>
      <c r="F84" s="107"/>
      <c r="G84" s="107"/>
      <c r="H84" s="108"/>
      <c r="I84" s="103">
        <v>0</v>
      </c>
      <c r="J84" s="106"/>
      <c r="K84" s="106"/>
      <c r="L84" s="103">
        <v>1.1000000000000001</v>
      </c>
      <c r="M84" s="43">
        <f t="shared" ref="M84:M86" si="28">ROUND(D84*I84*L84,0)</f>
        <v>0</v>
      </c>
      <c r="N84" s="43">
        <f t="shared" ref="N84:N86" si="29">ROUND(D84*J84*L84,0)</f>
        <v>0</v>
      </c>
      <c r="O84" s="43">
        <f t="shared" ref="O84:O86" si="30">ROUND(D84*K84*L84,0)</f>
        <v>0</v>
      </c>
    </row>
    <row r="85" spans="1:15" x14ac:dyDescent="0.25">
      <c r="A85" s="101" t="s">
        <v>126</v>
      </c>
      <c r="B85" s="106"/>
      <c r="C85" s="101" t="s">
        <v>122</v>
      </c>
      <c r="D85" s="109">
        <v>5000</v>
      </c>
      <c r="E85" s="71"/>
      <c r="F85" s="107"/>
      <c r="G85" s="107"/>
      <c r="H85" s="108"/>
      <c r="I85" s="103">
        <v>0</v>
      </c>
      <c r="J85" s="106"/>
      <c r="K85" s="106"/>
      <c r="L85" s="103">
        <v>1.1000000000000001</v>
      </c>
      <c r="M85" s="43">
        <f t="shared" si="28"/>
        <v>0</v>
      </c>
      <c r="N85" s="43">
        <f t="shared" si="29"/>
        <v>0</v>
      </c>
      <c r="O85" s="43">
        <f t="shared" si="30"/>
        <v>0</v>
      </c>
    </row>
    <row r="86" spans="1:15" x14ac:dyDescent="0.25">
      <c r="A86" s="101" t="s">
        <v>127</v>
      </c>
      <c r="B86" s="106"/>
      <c r="C86" s="101" t="s">
        <v>121</v>
      </c>
      <c r="D86" s="109">
        <v>5000</v>
      </c>
      <c r="E86" s="71"/>
      <c r="F86" s="107"/>
      <c r="G86" s="107"/>
      <c r="H86" s="108"/>
      <c r="I86" s="103">
        <v>0</v>
      </c>
      <c r="J86" s="106"/>
      <c r="K86" s="106"/>
      <c r="L86" s="103">
        <v>1.1000000000000001</v>
      </c>
      <c r="M86" s="43">
        <f t="shared" si="28"/>
        <v>0</v>
      </c>
      <c r="N86" s="43">
        <f t="shared" si="29"/>
        <v>0</v>
      </c>
      <c r="O86" s="43">
        <f t="shared" si="30"/>
        <v>0</v>
      </c>
    </row>
    <row r="87" spans="1:15" ht="60" x14ac:dyDescent="0.25">
      <c r="A87" s="106" t="s">
        <v>145</v>
      </c>
      <c r="B87" s="110">
        <v>928</v>
      </c>
      <c r="C87" s="101" t="s">
        <v>122</v>
      </c>
      <c r="D87" s="109">
        <v>10000</v>
      </c>
      <c r="E87" s="71"/>
      <c r="F87" s="102">
        <v>1</v>
      </c>
      <c r="G87" s="107"/>
      <c r="H87" s="108"/>
      <c r="I87" s="123">
        <v>0</v>
      </c>
      <c r="J87" s="106"/>
      <c r="K87" s="106"/>
      <c r="L87" s="103">
        <v>1.1000000000000001</v>
      </c>
      <c r="M87" s="43">
        <f>ROUND(D87*I87*L87,0)</f>
        <v>0</v>
      </c>
      <c r="N87" s="43">
        <f>ROUND(D87*J87*L87,0)</f>
        <v>0</v>
      </c>
      <c r="O87" s="43">
        <f>ROUND(D87*K87*L87,0)</f>
        <v>0</v>
      </c>
    </row>
    <row r="88" spans="1:15" ht="45" x14ac:dyDescent="0.25">
      <c r="A88" s="106" t="s">
        <v>146</v>
      </c>
      <c r="B88" s="100">
        <v>464</v>
      </c>
      <c r="C88" s="101" t="s">
        <v>122</v>
      </c>
      <c r="D88" s="109">
        <v>8700</v>
      </c>
      <c r="E88" s="71"/>
      <c r="F88" s="102">
        <v>1</v>
      </c>
      <c r="G88" s="107"/>
      <c r="H88" s="108"/>
      <c r="I88" s="123">
        <v>0</v>
      </c>
      <c r="J88" s="106"/>
      <c r="K88" s="106"/>
      <c r="L88" s="103">
        <v>1.1000000000000001</v>
      </c>
      <c r="M88" s="43">
        <f t="shared" ref="M88:M100" si="31">ROUND(D88*I88*L88,0)</f>
        <v>0</v>
      </c>
      <c r="N88" s="43">
        <f t="shared" ref="N88:N100" si="32">ROUND(D88*J88*L88,0)</f>
        <v>0</v>
      </c>
      <c r="O88" s="43">
        <f t="shared" ref="O88:O100" si="33">ROUND(D88*K88*L88,0)</f>
        <v>0</v>
      </c>
    </row>
    <row r="89" spans="1:15" x14ac:dyDescent="0.25">
      <c r="A89" s="101" t="s">
        <v>128</v>
      </c>
      <c r="B89" s="106"/>
      <c r="C89" s="101" t="s">
        <v>122</v>
      </c>
      <c r="D89" s="109">
        <v>7000</v>
      </c>
      <c r="E89" s="71"/>
      <c r="F89" s="107"/>
      <c r="G89" s="107"/>
      <c r="H89" s="108"/>
      <c r="I89" s="103">
        <v>0</v>
      </c>
      <c r="J89" s="106"/>
      <c r="K89" s="106"/>
      <c r="L89" s="103">
        <v>1.1000000000000001</v>
      </c>
      <c r="M89" s="43">
        <f t="shared" si="31"/>
        <v>0</v>
      </c>
      <c r="N89" s="43">
        <f t="shared" si="32"/>
        <v>0</v>
      </c>
      <c r="O89" s="43">
        <f t="shared" si="33"/>
        <v>0</v>
      </c>
    </row>
    <row r="90" spans="1:15" x14ac:dyDescent="0.25">
      <c r="A90" s="101" t="s">
        <v>129</v>
      </c>
      <c r="B90" s="106"/>
      <c r="C90" s="101" t="s">
        <v>122</v>
      </c>
      <c r="D90" s="109">
        <v>5000</v>
      </c>
      <c r="E90" s="71"/>
      <c r="F90" s="107"/>
      <c r="G90" s="107"/>
      <c r="H90" s="108"/>
      <c r="I90" s="103">
        <v>0</v>
      </c>
      <c r="J90" s="106"/>
      <c r="K90" s="106"/>
      <c r="L90" s="103">
        <v>1.1000000000000001</v>
      </c>
      <c r="M90" s="43">
        <f t="shared" si="31"/>
        <v>0</v>
      </c>
      <c r="N90" s="43">
        <f t="shared" si="32"/>
        <v>0</v>
      </c>
      <c r="O90" s="43">
        <f t="shared" si="33"/>
        <v>0</v>
      </c>
    </row>
    <row r="91" spans="1:15" x14ac:dyDescent="0.25">
      <c r="A91" s="101" t="s">
        <v>130</v>
      </c>
      <c r="B91" s="106"/>
      <c r="C91" s="101" t="s">
        <v>122</v>
      </c>
      <c r="D91" s="109">
        <v>3000</v>
      </c>
      <c r="E91" s="71"/>
      <c r="F91" s="107"/>
      <c r="G91" s="107"/>
      <c r="H91" s="108"/>
      <c r="I91" s="103">
        <v>0</v>
      </c>
      <c r="J91" s="106"/>
      <c r="K91" s="106"/>
      <c r="L91" s="103">
        <v>1.1000000000000001</v>
      </c>
      <c r="M91" s="43">
        <f t="shared" si="31"/>
        <v>0</v>
      </c>
      <c r="N91" s="43">
        <f t="shared" si="32"/>
        <v>0</v>
      </c>
      <c r="O91" s="43">
        <f t="shared" si="33"/>
        <v>0</v>
      </c>
    </row>
    <row r="92" spans="1:15" x14ac:dyDescent="0.25">
      <c r="A92" s="101" t="s">
        <v>131</v>
      </c>
      <c r="B92" s="106"/>
      <c r="C92" s="101" t="s">
        <v>122</v>
      </c>
      <c r="D92" s="109">
        <v>4000</v>
      </c>
      <c r="E92" s="71"/>
      <c r="F92" s="107"/>
      <c r="G92" s="107"/>
      <c r="H92" s="108"/>
      <c r="I92" s="103">
        <v>0</v>
      </c>
      <c r="J92" s="106"/>
      <c r="K92" s="106"/>
      <c r="L92" s="103">
        <v>1.1000000000000001</v>
      </c>
      <c r="M92" s="43">
        <f t="shared" si="31"/>
        <v>0</v>
      </c>
      <c r="N92" s="43">
        <f t="shared" si="32"/>
        <v>0</v>
      </c>
      <c r="O92" s="43">
        <f t="shared" si="33"/>
        <v>0</v>
      </c>
    </row>
    <row r="93" spans="1:15" ht="45" x14ac:dyDescent="0.25">
      <c r="A93" s="106" t="s">
        <v>147</v>
      </c>
      <c r="B93" s="106"/>
      <c r="C93" s="101" t="s">
        <v>122</v>
      </c>
      <c r="D93" s="109">
        <v>5000</v>
      </c>
      <c r="E93" s="71"/>
      <c r="F93" s="107"/>
      <c r="G93" s="107"/>
      <c r="H93" s="108"/>
      <c r="I93" s="103">
        <v>0</v>
      </c>
      <c r="J93" s="106"/>
      <c r="K93" s="106"/>
      <c r="L93" s="103">
        <v>1.1000000000000001</v>
      </c>
      <c r="M93" s="43">
        <f t="shared" si="31"/>
        <v>0</v>
      </c>
      <c r="N93" s="43">
        <f t="shared" si="32"/>
        <v>0</v>
      </c>
      <c r="O93" s="43">
        <f t="shared" si="33"/>
        <v>0</v>
      </c>
    </row>
    <row r="94" spans="1:15" ht="45" x14ac:dyDescent="0.25">
      <c r="A94" s="106" t="s">
        <v>148</v>
      </c>
      <c r="B94" s="106"/>
      <c r="C94" s="101" t="s">
        <v>122</v>
      </c>
      <c r="D94" s="109">
        <v>5000</v>
      </c>
      <c r="E94" s="71"/>
      <c r="F94" s="107"/>
      <c r="G94" s="107"/>
      <c r="H94" s="108"/>
      <c r="I94" s="103">
        <v>0</v>
      </c>
      <c r="J94" s="106"/>
      <c r="K94" s="106"/>
      <c r="L94" s="103">
        <v>1.1000000000000001</v>
      </c>
      <c r="M94" s="43">
        <f t="shared" si="31"/>
        <v>0</v>
      </c>
      <c r="N94" s="43">
        <f t="shared" si="32"/>
        <v>0</v>
      </c>
      <c r="O94" s="43">
        <f t="shared" si="33"/>
        <v>0</v>
      </c>
    </row>
    <row r="95" spans="1:15" ht="45" x14ac:dyDescent="0.25">
      <c r="A95" s="106" t="s">
        <v>149</v>
      </c>
      <c r="B95" s="106"/>
      <c r="C95" s="101" t="s">
        <v>122</v>
      </c>
      <c r="D95" s="109">
        <v>5000</v>
      </c>
      <c r="E95" s="71"/>
      <c r="F95" s="107"/>
      <c r="G95" s="107"/>
      <c r="H95" s="108"/>
      <c r="I95" s="103">
        <v>0</v>
      </c>
      <c r="J95" s="106"/>
      <c r="K95" s="106"/>
      <c r="L95" s="103">
        <v>1.1000000000000001</v>
      </c>
      <c r="M95" s="43">
        <f t="shared" si="31"/>
        <v>0</v>
      </c>
      <c r="N95" s="43">
        <f t="shared" si="32"/>
        <v>0</v>
      </c>
      <c r="O95" s="43">
        <f t="shared" si="33"/>
        <v>0</v>
      </c>
    </row>
    <row r="96" spans="1:15" ht="45" x14ac:dyDescent="0.25">
      <c r="A96" s="106" t="s">
        <v>150</v>
      </c>
      <c r="B96" s="106"/>
      <c r="C96" s="101" t="s">
        <v>122</v>
      </c>
      <c r="D96" s="109">
        <v>6000</v>
      </c>
      <c r="E96" s="71"/>
      <c r="F96" s="107"/>
      <c r="G96" s="107"/>
      <c r="H96" s="108"/>
      <c r="I96" s="103">
        <v>0</v>
      </c>
      <c r="J96" s="106"/>
      <c r="K96" s="106"/>
      <c r="L96" s="103">
        <v>1.1000000000000001</v>
      </c>
      <c r="M96" s="43">
        <f t="shared" si="31"/>
        <v>0</v>
      </c>
      <c r="N96" s="43">
        <f t="shared" si="32"/>
        <v>0</v>
      </c>
      <c r="O96" s="43">
        <f t="shared" si="33"/>
        <v>0</v>
      </c>
    </row>
    <row r="97" spans="1:15" ht="45" x14ac:dyDescent="0.25">
      <c r="A97" s="106" t="s">
        <v>151</v>
      </c>
      <c r="B97" s="106"/>
      <c r="C97" s="101" t="s">
        <v>122</v>
      </c>
      <c r="D97" s="109">
        <v>6000</v>
      </c>
      <c r="E97" s="71"/>
      <c r="F97" s="107"/>
      <c r="G97" s="107"/>
      <c r="H97" s="108"/>
      <c r="I97" s="103">
        <v>0</v>
      </c>
      <c r="J97" s="106"/>
      <c r="K97" s="106"/>
      <c r="L97" s="103">
        <v>1.1000000000000001</v>
      </c>
      <c r="M97" s="43">
        <f t="shared" si="31"/>
        <v>0</v>
      </c>
      <c r="N97" s="43">
        <f t="shared" si="32"/>
        <v>0</v>
      </c>
      <c r="O97" s="43">
        <f t="shared" si="33"/>
        <v>0</v>
      </c>
    </row>
    <row r="98" spans="1:15" ht="45" x14ac:dyDescent="0.25">
      <c r="A98" s="106" t="s">
        <v>152</v>
      </c>
      <c r="B98" s="106"/>
      <c r="C98" s="101" t="s">
        <v>122</v>
      </c>
      <c r="D98" s="109">
        <v>6000</v>
      </c>
      <c r="E98" s="71"/>
      <c r="F98" s="107"/>
      <c r="G98" s="107"/>
      <c r="H98" s="108"/>
      <c r="I98" s="103">
        <v>0</v>
      </c>
      <c r="J98" s="106"/>
      <c r="K98" s="106"/>
      <c r="L98" s="103">
        <v>1.1000000000000001</v>
      </c>
      <c r="M98" s="43">
        <f t="shared" si="31"/>
        <v>0</v>
      </c>
      <c r="N98" s="43">
        <f t="shared" si="32"/>
        <v>0</v>
      </c>
      <c r="O98" s="43">
        <f t="shared" si="33"/>
        <v>0</v>
      </c>
    </row>
    <row r="99" spans="1:15" ht="45" x14ac:dyDescent="0.25">
      <c r="A99" s="101" t="s">
        <v>132</v>
      </c>
      <c r="B99" s="100">
        <v>464</v>
      </c>
      <c r="C99" s="101" t="s">
        <v>122</v>
      </c>
      <c r="D99" s="109">
        <v>8000</v>
      </c>
      <c r="E99" s="71"/>
      <c r="F99" s="102">
        <v>1</v>
      </c>
      <c r="G99" s="107"/>
      <c r="H99" s="108"/>
      <c r="I99" s="123">
        <v>0</v>
      </c>
      <c r="J99" s="106"/>
      <c r="K99" s="106"/>
      <c r="L99" s="103">
        <v>1.1000000000000001</v>
      </c>
      <c r="M99" s="43">
        <f t="shared" si="31"/>
        <v>0</v>
      </c>
      <c r="N99" s="43">
        <f t="shared" si="32"/>
        <v>0</v>
      </c>
      <c r="O99" s="43">
        <f t="shared" si="33"/>
        <v>0</v>
      </c>
    </row>
    <row r="100" spans="1:15" ht="45" x14ac:dyDescent="0.25">
      <c r="A100" s="106" t="s">
        <v>153</v>
      </c>
      <c r="B100" s="106"/>
      <c r="C100" s="101" t="s">
        <v>122</v>
      </c>
      <c r="D100" s="109">
        <v>5000</v>
      </c>
      <c r="E100" s="71"/>
      <c r="F100" s="107"/>
      <c r="G100" s="107"/>
      <c r="H100" s="108"/>
      <c r="I100" s="103">
        <v>0</v>
      </c>
      <c r="J100" s="106"/>
      <c r="K100" s="106"/>
      <c r="L100" s="103">
        <v>1.1000000000000001</v>
      </c>
      <c r="M100" s="43">
        <f t="shared" si="31"/>
        <v>0</v>
      </c>
      <c r="N100" s="43">
        <f t="shared" si="32"/>
        <v>0</v>
      </c>
      <c r="O100" s="43">
        <f t="shared" si="33"/>
        <v>0</v>
      </c>
    </row>
    <row r="101" spans="1:15" ht="45" x14ac:dyDescent="0.25">
      <c r="A101" s="106" t="s">
        <v>154</v>
      </c>
      <c r="B101" s="106"/>
      <c r="C101" s="101" t="s">
        <v>122</v>
      </c>
      <c r="D101" s="109">
        <v>5000</v>
      </c>
      <c r="E101" s="71"/>
      <c r="F101" s="107"/>
      <c r="G101" s="107"/>
      <c r="H101" s="108"/>
      <c r="I101" s="103">
        <v>0</v>
      </c>
      <c r="J101" s="106"/>
      <c r="K101" s="106"/>
      <c r="L101" s="103">
        <v>1.1000000000000001</v>
      </c>
      <c r="M101" s="43">
        <f>ROUND(D101*I101*L101,0)</f>
        <v>0</v>
      </c>
      <c r="N101" s="43">
        <f>ROUND(D101*J101*L101,0)</f>
        <v>0</v>
      </c>
      <c r="O101" s="43">
        <f>ROUND(D101*K101*L101,0)</f>
        <v>0</v>
      </c>
    </row>
    <row r="102" spans="1:15" x14ac:dyDescent="0.25">
      <c r="A102" s="101" t="s">
        <v>133</v>
      </c>
      <c r="B102" s="106"/>
      <c r="C102" s="101" t="s">
        <v>122</v>
      </c>
      <c r="D102" s="109">
        <v>6000</v>
      </c>
      <c r="E102" s="71"/>
      <c r="F102" s="107"/>
      <c r="G102" s="107"/>
      <c r="H102" s="108"/>
      <c r="I102" s="103">
        <v>0</v>
      </c>
      <c r="J102" s="106"/>
      <c r="K102" s="106"/>
      <c r="L102" s="103">
        <v>1.1000000000000001</v>
      </c>
      <c r="M102" s="43">
        <f t="shared" ref="M102:M104" si="34">ROUND(D102*I102*L102,0)</f>
        <v>0</v>
      </c>
      <c r="N102" s="43">
        <f t="shared" ref="N102:N104" si="35">ROUND(D102*J102*L102,0)</f>
        <v>0</v>
      </c>
      <c r="O102" s="43">
        <f t="shared" ref="O102:O104" si="36">ROUND(D102*K102*L102,0)</f>
        <v>0</v>
      </c>
    </row>
    <row r="103" spans="1:15" x14ac:dyDescent="0.25">
      <c r="A103" s="101" t="s">
        <v>134</v>
      </c>
      <c r="B103" s="100">
        <v>116</v>
      </c>
      <c r="C103" s="101" t="s">
        <v>122</v>
      </c>
      <c r="D103" s="109">
        <v>8000</v>
      </c>
      <c r="E103" s="71"/>
      <c r="F103" s="102">
        <v>1</v>
      </c>
      <c r="G103" s="107"/>
      <c r="H103" s="108"/>
      <c r="I103" s="123">
        <v>0</v>
      </c>
      <c r="J103" s="106"/>
      <c r="K103" s="106"/>
      <c r="L103" s="103">
        <v>1.1000000000000001</v>
      </c>
      <c r="M103" s="43">
        <f t="shared" si="34"/>
        <v>0</v>
      </c>
      <c r="N103" s="43">
        <f t="shared" si="35"/>
        <v>0</v>
      </c>
      <c r="O103" s="43">
        <f t="shared" si="36"/>
        <v>0</v>
      </c>
    </row>
    <row r="104" spans="1:15" ht="45" x14ac:dyDescent="0.25">
      <c r="A104" s="106" t="s">
        <v>155</v>
      </c>
      <c r="B104" s="106"/>
      <c r="C104" s="101" t="s">
        <v>122</v>
      </c>
      <c r="D104" s="109">
        <v>7000</v>
      </c>
      <c r="E104" s="71"/>
      <c r="F104" s="107"/>
      <c r="G104" s="107"/>
      <c r="H104" s="108"/>
      <c r="I104" s="103">
        <v>0</v>
      </c>
      <c r="J104" s="106"/>
      <c r="K104" s="106"/>
      <c r="L104" s="103">
        <v>1.1000000000000001</v>
      </c>
      <c r="M104" s="43">
        <f t="shared" si="34"/>
        <v>0</v>
      </c>
      <c r="N104" s="43">
        <f t="shared" si="35"/>
        <v>0</v>
      </c>
      <c r="O104" s="43">
        <f t="shared" si="36"/>
        <v>0</v>
      </c>
    </row>
    <row r="105" spans="1:15" ht="135" x14ac:dyDescent="0.25">
      <c r="A105" s="106" t="s">
        <v>156</v>
      </c>
      <c r="B105" s="106"/>
      <c r="C105" s="101" t="s">
        <v>121</v>
      </c>
      <c r="D105" s="109">
        <v>3000</v>
      </c>
      <c r="E105" s="71"/>
      <c r="F105" s="102">
        <v>1</v>
      </c>
      <c r="G105" s="107"/>
      <c r="H105" s="108"/>
      <c r="I105" s="103">
        <v>0</v>
      </c>
      <c r="J105" s="106"/>
      <c r="K105" s="106"/>
      <c r="L105" s="103">
        <v>1.1000000000000001</v>
      </c>
      <c r="M105" s="43">
        <f>ROUND(D105*I105*L105,0)</f>
        <v>0</v>
      </c>
      <c r="N105" s="43">
        <f>ROUND(D105*J105*L105,0)</f>
        <v>0</v>
      </c>
      <c r="O105" s="43">
        <f>ROUND(D105*K105*L105,0)</f>
        <v>0</v>
      </c>
    </row>
    <row r="106" spans="1:15" ht="75" x14ac:dyDescent="0.25">
      <c r="A106" s="106" t="s">
        <v>157</v>
      </c>
      <c r="B106" s="106"/>
      <c r="C106" s="101" t="s">
        <v>121</v>
      </c>
      <c r="D106" s="109">
        <v>3000</v>
      </c>
      <c r="E106" s="71"/>
      <c r="F106" s="107"/>
      <c r="G106" s="107"/>
      <c r="H106" s="108"/>
      <c r="I106" s="103">
        <v>0</v>
      </c>
      <c r="J106" s="106"/>
      <c r="K106" s="106"/>
      <c r="L106" s="103">
        <v>1.1000000000000001</v>
      </c>
      <c r="M106" s="43">
        <f t="shared" ref="M106:M107" si="37">ROUND(D106*I106*L106,0)</f>
        <v>0</v>
      </c>
      <c r="N106" s="43">
        <f t="shared" ref="N106:N107" si="38">ROUND(D106*J106*L106,0)</f>
        <v>0</v>
      </c>
      <c r="O106" s="43">
        <f t="shared" ref="O106:O107" si="39">ROUND(D106*K106*L106,0)</f>
        <v>0</v>
      </c>
    </row>
    <row r="107" spans="1:15" ht="135" x14ac:dyDescent="0.25">
      <c r="A107" s="106" t="s">
        <v>158</v>
      </c>
      <c r="B107" s="106"/>
      <c r="C107" s="101" t="s">
        <v>135</v>
      </c>
      <c r="D107" s="109">
        <v>5000</v>
      </c>
      <c r="E107" s="71"/>
      <c r="F107" s="107"/>
      <c r="G107" s="107"/>
      <c r="H107" s="108"/>
      <c r="I107" s="103">
        <v>0</v>
      </c>
      <c r="J107" s="106"/>
      <c r="K107" s="106"/>
      <c r="L107" s="103">
        <v>1.1000000000000001</v>
      </c>
      <c r="M107" s="43">
        <f t="shared" si="37"/>
        <v>0</v>
      </c>
      <c r="N107" s="43">
        <f t="shared" si="38"/>
        <v>0</v>
      </c>
      <c r="O107" s="43">
        <f t="shared" si="39"/>
        <v>0</v>
      </c>
    </row>
    <row r="108" spans="1:15" ht="90" x14ac:dyDescent="0.25">
      <c r="A108" s="106" t="s">
        <v>159</v>
      </c>
      <c r="B108" s="106"/>
      <c r="C108" s="101" t="s">
        <v>135</v>
      </c>
      <c r="D108" s="109">
        <v>5000</v>
      </c>
      <c r="E108" s="71"/>
      <c r="F108" s="107"/>
      <c r="G108" s="107"/>
      <c r="H108" s="108"/>
      <c r="I108" s="103">
        <v>0</v>
      </c>
      <c r="J108" s="106"/>
      <c r="K108" s="106"/>
      <c r="L108" s="103">
        <v>1.1000000000000001</v>
      </c>
      <c r="M108" s="43">
        <f>ROUND(D108*I108*L108,0)</f>
        <v>0</v>
      </c>
      <c r="N108" s="43">
        <f>ROUND(D108*J108*L108,0)</f>
        <v>0</v>
      </c>
      <c r="O108" s="43">
        <f>ROUND(D108*K108*L108,0)</f>
        <v>0</v>
      </c>
    </row>
    <row r="109" spans="1:15" x14ac:dyDescent="0.25">
      <c r="A109" s="101" t="s">
        <v>136</v>
      </c>
      <c r="B109" s="106"/>
      <c r="C109" s="101" t="s">
        <v>122</v>
      </c>
      <c r="D109" s="109">
        <v>6000</v>
      </c>
      <c r="E109" s="71"/>
      <c r="F109" s="107"/>
      <c r="G109" s="107"/>
      <c r="H109" s="108"/>
      <c r="I109" s="103">
        <v>0</v>
      </c>
      <c r="J109" s="106"/>
      <c r="K109" s="106"/>
      <c r="L109" s="103">
        <v>1.1000000000000001</v>
      </c>
      <c r="M109" s="43">
        <f t="shared" ref="M109" si="40">ROUND(D109*I109*L109,0)</f>
        <v>0</v>
      </c>
      <c r="N109" s="43">
        <f t="shared" ref="N109" si="41">ROUND(D109*J109*L109,0)</f>
        <v>0</v>
      </c>
      <c r="O109" s="43">
        <f t="shared" ref="O109" si="42">ROUND(D109*K109*L109,0)</f>
        <v>0</v>
      </c>
    </row>
    <row r="110" spans="1:15" x14ac:dyDescent="0.25">
      <c r="A110" s="98" t="s">
        <v>137</v>
      </c>
      <c r="B110" s="184"/>
      <c r="C110" s="185"/>
      <c r="D110" s="185"/>
      <c r="E110" s="185"/>
      <c r="F110" s="185"/>
      <c r="G110" s="185"/>
      <c r="H110" s="185"/>
      <c r="I110" s="185"/>
      <c r="J110" s="185"/>
      <c r="K110" s="185"/>
      <c r="L110" s="186"/>
      <c r="M110" s="111">
        <f>SUM(M76:M109)</f>
        <v>0</v>
      </c>
      <c r="N110" s="111">
        <f t="shared" ref="N110:O110" si="43">SUM(N76:N109)</f>
        <v>0</v>
      </c>
      <c r="O110" s="111">
        <f t="shared" si="43"/>
        <v>0</v>
      </c>
    </row>
    <row r="111" spans="1:15" x14ac:dyDescent="0.25">
      <c r="A111" s="112" t="s">
        <v>78</v>
      </c>
      <c r="B111" s="187"/>
      <c r="C111" s="188"/>
      <c r="D111" s="188"/>
      <c r="E111" s="188"/>
      <c r="F111" s="188"/>
      <c r="G111" s="188"/>
      <c r="H111" s="188"/>
      <c r="I111" s="188"/>
      <c r="J111" s="188"/>
      <c r="K111" s="188"/>
      <c r="L111" s="189"/>
      <c r="M111" s="113">
        <f>M110*19%</f>
        <v>0</v>
      </c>
      <c r="N111" s="113">
        <f t="shared" ref="N111:O111" si="44">N110*19%</f>
        <v>0</v>
      </c>
      <c r="O111" s="113">
        <f t="shared" si="44"/>
        <v>0</v>
      </c>
    </row>
    <row r="112" spans="1:15" ht="30" x14ac:dyDescent="0.25">
      <c r="A112" s="112" t="s">
        <v>138</v>
      </c>
      <c r="B112" s="187"/>
      <c r="C112" s="188"/>
      <c r="D112" s="188"/>
      <c r="E112" s="188"/>
      <c r="F112" s="188"/>
      <c r="G112" s="188"/>
      <c r="H112" s="188"/>
      <c r="I112" s="188"/>
      <c r="J112" s="188"/>
      <c r="K112" s="188"/>
      <c r="L112" s="189"/>
      <c r="M112" s="113">
        <f>M110+M111</f>
        <v>0</v>
      </c>
      <c r="N112" s="113">
        <f t="shared" ref="N112:O112" si="45">N110+N111</f>
        <v>0</v>
      </c>
      <c r="O112" s="113">
        <f t="shared" si="45"/>
        <v>0</v>
      </c>
    </row>
    <row r="114" spans="1:15" x14ac:dyDescent="0.25">
      <c r="A114" s="165" t="s">
        <v>163</v>
      </c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14">
        <v>2372503</v>
      </c>
      <c r="N114" s="115"/>
      <c r="O114" s="115"/>
    </row>
    <row r="115" spans="1:15" x14ac:dyDescent="0.25">
      <c r="A115" s="165" t="s">
        <v>78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14">
        <v>450775</v>
      </c>
      <c r="N115" s="115"/>
      <c r="O115" s="115"/>
    </row>
    <row r="116" spans="1:15" x14ac:dyDescent="0.25">
      <c r="A116" s="165" t="s">
        <v>160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14">
        <v>2823278</v>
      </c>
      <c r="N116" s="115"/>
      <c r="O116" s="115"/>
    </row>
    <row r="117" spans="1:15" s="82" customFormat="1" x14ac:dyDescent="0.25">
      <c r="A117" s="190"/>
      <c r="B117" s="190"/>
      <c r="C117" s="190"/>
      <c r="D117" s="190"/>
      <c r="E117" s="190"/>
    </row>
    <row r="118" spans="1:15" x14ac:dyDescent="0.25">
      <c r="A118" s="179" t="s">
        <v>104</v>
      </c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</row>
    <row r="119" spans="1:15" x14ac:dyDescent="0.25">
      <c r="A119" s="177" t="s">
        <v>164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16">
        <f>M110+M114</f>
        <v>2372503</v>
      </c>
      <c r="N119" s="117"/>
      <c r="O119" s="117"/>
    </row>
    <row r="120" spans="1:15" x14ac:dyDescent="0.25">
      <c r="A120" s="177" t="s">
        <v>78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16">
        <f>M111+M115</f>
        <v>450775</v>
      </c>
      <c r="N120" s="117"/>
      <c r="O120" s="117"/>
    </row>
    <row r="121" spans="1:15" x14ac:dyDescent="0.25">
      <c r="A121" s="177" t="s">
        <v>161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18">
        <f>M112+M116</f>
        <v>2823278</v>
      </c>
      <c r="N121" s="117"/>
      <c r="O121" s="117"/>
    </row>
    <row r="122" spans="1:15" x14ac:dyDescent="0.25">
      <c r="A122" s="192" t="s">
        <v>162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1">
        <f>O72+M121</f>
        <v>587961990</v>
      </c>
      <c r="N122" s="191"/>
      <c r="O122" s="191"/>
    </row>
    <row r="123" spans="1:15" x14ac:dyDescent="0.25">
      <c r="M123" s="124"/>
    </row>
  </sheetData>
  <mergeCells count="55">
    <mergeCell ref="B6:O6"/>
    <mergeCell ref="B1:O1"/>
    <mergeCell ref="B2:O2"/>
    <mergeCell ref="B3:D3"/>
    <mergeCell ref="F3:G3"/>
    <mergeCell ref="I3:O3"/>
    <mergeCell ref="B33:M33"/>
    <mergeCell ref="S7:S8"/>
    <mergeCell ref="B9:O9"/>
    <mergeCell ref="B12:M12"/>
    <mergeCell ref="B14:M14"/>
    <mergeCell ref="B16:M16"/>
    <mergeCell ref="B18:M18"/>
    <mergeCell ref="B20:M20"/>
    <mergeCell ref="B22:M22"/>
    <mergeCell ref="B24:M24"/>
    <mergeCell ref="B27:M27"/>
    <mergeCell ref="B29:M29"/>
    <mergeCell ref="A58:L58"/>
    <mergeCell ref="B35:M35"/>
    <mergeCell ref="C38:M38"/>
    <mergeCell ref="B40:L40"/>
    <mergeCell ref="B41:L41"/>
    <mergeCell ref="B42:L42"/>
    <mergeCell ref="B43:O43"/>
    <mergeCell ref="B44:O44"/>
    <mergeCell ref="B53:L53"/>
    <mergeCell ref="B54:L54"/>
    <mergeCell ref="B55:L55"/>
    <mergeCell ref="A57:L57"/>
    <mergeCell ref="A75:O75"/>
    <mergeCell ref="A59:L59"/>
    <mergeCell ref="A61:L61"/>
    <mergeCell ref="A62:L62"/>
    <mergeCell ref="A63:L63"/>
    <mergeCell ref="A65:L65"/>
    <mergeCell ref="A66:L66"/>
    <mergeCell ref="A67:L67"/>
    <mergeCell ref="A69:L69"/>
    <mergeCell ref="A70:L70"/>
    <mergeCell ref="A71:L71"/>
    <mergeCell ref="A72:L72"/>
    <mergeCell ref="A122:L122"/>
    <mergeCell ref="M122:O122"/>
    <mergeCell ref="B110:L110"/>
    <mergeCell ref="B111:L111"/>
    <mergeCell ref="B112:L112"/>
    <mergeCell ref="A114:L114"/>
    <mergeCell ref="A115:L115"/>
    <mergeCell ref="A116:L116"/>
    <mergeCell ref="A117:E117"/>
    <mergeCell ref="A118:O118"/>
    <mergeCell ref="A119:L119"/>
    <mergeCell ref="A120:L120"/>
    <mergeCell ref="A121:L1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ECC2-4C60-471C-904E-59047CF3A3AE}">
  <dimension ref="A1:S123"/>
  <sheetViews>
    <sheetView topLeftCell="A109" zoomScale="55" zoomScaleNormal="55" workbookViewId="0">
      <selection activeCell="M122" sqref="M122:O122"/>
    </sheetView>
  </sheetViews>
  <sheetFormatPr baseColWidth="10" defaultColWidth="8" defaultRowHeight="15" x14ac:dyDescent="0.25"/>
  <cols>
    <col min="1" max="1" width="40.85546875" style="33" customWidth="1"/>
    <col min="2" max="2" width="15.85546875" style="33" customWidth="1"/>
    <col min="3" max="3" width="18.28515625" style="33" customWidth="1"/>
    <col min="4" max="4" width="25.140625" style="33" customWidth="1"/>
    <col min="5" max="5" width="21.5703125" style="33" bestFit="1" customWidth="1"/>
    <col min="6" max="6" width="12.85546875" style="33" bestFit="1" customWidth="1"/>
    <col min="7" max="7" width="19.140625" style="33" customWidth="1"/>
    <col min="8" max="8" width="24.42578125" style="33" customWidth="1"/>
    <col min="9" max="12" width="19" style="33" customWidth="1"/>
    <col min="13" max="13" width="24.85546875" style="33" customWidth="1"/>
    <col min="14" max="15" width="23.7109375" style="33" customWidth="1"/>
    <col min="16" max="16" width="14" style="33" bestFit="1" customWidth="1"/>
    <col min="17" max="17" width="13.85546875" style="33" bestFit="1" customWidth="1"/>
    <col min="18" max="18" width="14" style="33" bestFit="1" customWidth="1"/>
    <col min="19" max="19" width="16.7109375" style="33" customWidth="1"/>
    <col min="20" max="16384" width="8" style="33"/>
  </cols>
  <sheetData>
    <row r="1" spans="1:19" ht="30" customHeight="1" x14ac:dyDescent="0.25">
      <c r="A1" s="34" t="s">
        <v>24</v>
      </c>
      <c r="B1" s="156" t="s">
        <v>97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</row>
    <row r="2" spans="1:19" ht="30" x14ac:dyDescent="0.25">
      <c r="A2" s="34" t="s">
        <v>25</v>
      </c>
      <c r="B2" s="159">
        <v>1170719994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9" ht="45" x14ac:dyDescent="0.25">
      <c r="A3" s="35" t="s">
        <v>26</v>
      </c>
      <c r="B3" s="161">
        <v>8</v>
      </c>
      <c r="C3" s="161"/>
      <c r="D3" s="162"/>
      <c r="E3" s="20" t="s">
        <v>27</v>
      </c>
      <c r="F3" s="163" t="s">
        <v>28</v>
      </c>
      <c r="G3" s="164"/>
      <c r="H3" s="20" t="s">
        <v>29</v>
      </c>
      <c r="I3" s="156"/>
      <c r="J3" s="157"/>
      <c r="K3" s="157"/>
      <c r="L3" s="157"/>
      <c r="M3" s="157"/>
      <c r="N3" s="157"/>
      <c r="O3" s="157"/>
    </row>
    <row r="4" spans="1:19" ht="45" x14ac:dyDescent="0.25">
      <c r="A4" s="20" t="s">
        <v>30</v>
      </c>
      <c r="B4" s="20" t="s">
        <v>31</v>
      </c>
      <c r="C4" s="20" t="s">
        <v>32</v>
      </c>
      <c r="D4" s="20" t="s">
        <v>33</v>
      </c>
      <c r="E4" s="20" t="s">
        <v>34</v>
      </c>
      <c r="F4" s="20" t="s">
        <v>35</v>
      </c>
      <c r="G4" s="32"/>
      <c r="H4" s="20" t="s">
        <v>36</v>
      </c>
      <c r="I4" s="20" t="s">
        <v>37</v>
      </c>
      <c r="J4" s="20" t="s">
        <v>38</v>
      </c>
      <c r="K4" s="20" t="s">
        <v>39</v>
      </c>
      <c r="L4" s="20" t="s">
        <v>40</v>
      </c>
      <c r="M4" s="20" t="s">
        <v>41</v>
      </c>
      <c r="N4" s="20" t="s">
        <v>42</v>
      </c>
      <c r="O4" s="20" t="s">
        <v>43</v>
      </c>
    </row>
    <row r="5" spans="1:19" x14ac:dyDescent="0.25">
      <c r="A5" s="36"/>
      <c r="B5" s="58"/>
      <c r="C5" s="58"/>
      <c r="D5" s="58"/>
      <c r="E5" s="38">
        <v>1.5</v>
      </c>
      <c r="F5" s="120">
        <v>0</v>
      </c>
      <c r="G5" s="58"/>
      <c r="H5" s="119">
        <v>0</v>
      </c>
      <c r="I5" s="58"/>
      <c r="J5" s="58"/>
      <c r="K5" s="58"/>
      <c r="L5" s="58"/>
      <c r="M5" s="58"/>
      <c r="N5" s="58"/>
      <c r="O5" s="58"/>
    </row>
    <row r="6" spans="1:19" x14ac:dyDescent="0.25">
      <c r="A6" s="20" t="s">
        <v>44</v>
      </c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69"/>
      <c r="Q6" s="68"/>
      <c r="R6" s="69"/>
      <c r="S6" s="69"/>
    </row>
    <row r="7" spans="1:19" x14ac:dyDescent="0.25">
      <c r="A7" s="40" t="s">
        <v>45</v>
      </c>
      <c r="B7" s="41">
        <v>1</v>
      </c>
      <c r="C7" s="42">
        <v>4</v>
      </c>
      <c r="D7" s="43">
        <v>7000550</v>
      </c>
      <c r="E7" s="44">
        <v>0.5</v>
      </c>
      <c r="F7" s="45">
        <v>0.5</v>
      </c>
      <c r="G7" s="32"/>
      <c r="H7" s="44">
        <v>0.8</v>
      </c>
      <c r="I7" s="46">
        <v>0.5</v>
      </c>
      <c r="J7" s="46">
        <v>0.5</v>
      </c>
      <c r="K7" s="46">
        <v>0.8</v>
      </c>
      <c r="L7" s="29">
        <v>2.2799999999999998</v>
      </c>
      <c r="M7" s="43">
        <f>ROUND($D$7*E5*I7*$L$7,0)</f>
        <v>11970941</v>
      </c>
      <c r="N7" s="43">
        <f>ROUND(D7*$F$5*J7*L7,0)</f>
        <v>0</v>
      </c>
      <c r="O7" s="43">
        <f>ROUND(D7*$H$5*K7*L7,0)</f>
        <v>0</v>
      </c>
      <c r="P7" s="47"/>
      <c r="Q7" s="47"/>
      <c r="R7" s="47"/>
      <c r="S7" s="143"/>
    </row>
    <row r="8" spans="1:19" x14ac:dyDescent="0.25">
      <c r="A8" s="40" t="s">
        <v>46</v>
      </c>
      <c r="B8" s="41">
        <v>1</v>
      </c>
      <c r="C8" s="42">
        <v>6</v>
      </c>
      <c r="D8" s="43">
        <v>7000530</v>
      </c>
      <c r="E8" s="44">
        <v>1</v>
      </c>
      <c r="F8" s="45">
        <v>1</v>
      </c>
      <c r="G8" s="32"/>
      <c r="H8" s="44">
        <v>1</v>
      </c>
      <c r="I8" s="46">
        <v>1</v>
      </c>
      <c r="J8" s="46">
        <v>1</v>
      </c>
      <c r="K8" s="46">
        <v>1</v>
      </c>
      <c r="L8" s="29">
        <v>2.2799999999999998</v>
      </c>
      <c r="M8" s="43">
        <f>ROUND($D$8*E5*I8*$L$8,0)</f>
        <v>23941813</v>
      </c>
      <c r="N8" s="43">
        <f>ROUND(D8*$F$5*J8*L8,0)</f>
        <v>0</v>
      </c>
      <c r="O8" s="43">
        <f>ROUND(D8*$H$5*K8*L8,0)</f>
        <v>0</v>
      </c>
      <c r="P8" s="47"/>
      <c r="Q8" s="47"/>
      <c r="R8" s="47"/>
      <c r="S8" s="144"/>
    </row>
    <row r="9" spans="1:19" x14ac:dyDescent="0.25">
      <c r="A9" s="20" t="s">
        <v>47</v>
      </c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69"/>
      <c r="Q9" s="69"/>
      <c r="R9" s="69"/>
      <c r="S9" s="69"/>
    </row>
    <row r="10" spans="1:19" x14ac:dyDescent="0.25">
      <c r="A10" s="40" t="s">
        <v>48</v>
      </c>
      <c r="B10" s="41">
        <v>1</v>
      </c>
      <c r="C10" s="42">
        <v>4</v>
      </c>
      <c r="D10" s="43">
        <v>6000500</v>
      </c>
      <c r="E10" s="44">
        <v>0.5</v>
      </c>
      <c r="F10" s="45">
        <v>0.5</v>
      </c>
      <c r="G10" s="32"/>
      <c r="H10" s="44">
        <v>0.5</v>
      </c>
      <c r="I10" s="46">
        <v>0.5</v>
      </c>
      <c r="J10" s="46">
        <v>0.5</v>
      </c>
      <c r="K10" s="46">
        <v>0.5</v>
      </c>
      <c r="L10" s="29">
        <v>2.2799999999999998</v>
      </c>
      <c r="M10" s="43">
        <f>ROUND(D10*$E$5*I10*L10,0)</f>
        <v>10260855</v>
      </c>
      <c r="N10" s="43">
        <f t="shared" ref="N10:N11" si="0">ROUND(D10*$F$5*J10*L10,0)</f>
        <v>0</v>
      </c>
      <c r="O10" s="43">
        <f t="shared" ref="O10:O11" si="1">ROUND(D10*$H$5*K10*L10,0)</f>
        <v>0</v>
      </c>
      <c r="P10" s="47"/>
      <c r="Q10" s="47"/>
      <c r="R10" s="69"/>
      <c r="S10" s="69"/>
    </row>
    <row r="11" spans="1:19" ht="30" x14ac:dyDescent="0.25">
      <c r="A11" s="40" t="s">
        <v>49</v>
      </c>
      <c r="B11" s="41">
        <v>1</v>
      </c>
      <c r="C11" s="42">
        <v>4</v>
      </c>
      <c r="D11" s="43">
        <v>6000500</v>
      </c>
      <c r="E11" s="44">
        <v>0.5</v>
      </c>
      <c r="F11" s="45">
        <v>0.2</v>
      </c>
      <c r="G11" s="32"/>
      <c r="H11" s="44">
        <v>0.2</v>
      </c>
      <c r="I11" s="46">
        <v>0.5</v>
      </c>
      <c r="J11" s="46">
        <v>0.2</v>
      </c>
      <c r="K11" s="46">
        <v>0.2</v>
      </c>
      <c r="L11" s="29">
        <v>2.2799999999999998</v>
      </c>
      <c r="M11" s="43">
        <f>ROUND(D11*$E$5*I11*L11,0)</f>
        <v>10260855</v>
      </c>
      <c r="N11" s="43">
        <f t="shared" si="0"/>
        <v>0</v>
      </c>
      <c r="O11" s="43">
        <f t="shared" si="1"/>
        <v>0</v>
      </c>
      <c r="P11" s="70"/>
      <c r="Q11" s="70"/>
      <c r="R11" s="69"/>
      <c r="S11" s="69"/>
    </row>
    <row r="12" spans="1:19" x14ac:dyDescent="0.25">
      <c r="A12" s="20" t="s">
        <v>50</v>
      </c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32"/>
      <c r="O12" s="32"/>
      <c r="P12" s="69"/>
      <c r="Q12" s="69"/>
      <c r="R12" s="69"/>
      <c r="S12" s="69"/>
    </row>
    <row r="13" spans="1:19" x14ac:dyDescent="0.25">
      <c r="A13" s="40" t="s">
        <v>51</v>
      </c>
      <c r="B13" s="41">
        <v>1</v>
      </c>
      <c r="C13" s="42">
        <v>4</v>
      </c>
      <c r="D13" s="43">
        <v>7000500</v>
      </c>
      <c r="E13" s="44">
        <v>0.5</v>
      </c>
      <c r="F13" s="45">
        <v>0.5</v>
      </c>
      <c r="G13" s="32"/>
      <c r="H13" s="44">
        <v>0.3</v>
      </c>
      <c r="I13" s="46">
        <v>0.5</v>
      </c>
      <c r="J13" s="46">
        <v>0.5</v>
      </c>
      <c r="K13" s="46">
        <v>0.3</v>
      </c>
      <c r="L13" s="29">
        <v>2.2799999999999998</v>
      </c>
      <c r="M13" s="43">
        <f>ROUND(D13*$E$5*I13*L13,0)</f>
        <v>11970855</v>
      </c>
      <c r="N13" s="43">
        <f>ROUND(D13*$F$5*J13*L13,0)</f>
        <v>0</v>
      </c>
      <c r="O13" s="43">
        <f>ROUND(D13*$H$5*K13*L13,0)</f>
        <v>0</v>
      </c>
    </row>
    <row r="14" spans="1:19" x14ac:dyDescent="0.25">
      <c r="A14" s="20" t="s">
        <v>52</v>
      </c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32"/>
      <c r="O14" s="32"/>
    </row>
    <row r="15" spans="1:19" ht="45" x14ac:dyDescent="0.25">
      <c r="A15" s="48" t="s">
        <v>98</v>
      </c>
      <c r="B15" s="41">
        <v>1</v>
      </c>
      <c r="C15" s="42">
        <v>5</v>
      </c>
      <c r="D15" s="43">
        <v>5500000</v>
      </c>
      <c r="E15" s="44">
        <v>0.25</v>
      </c>
      <c r="F15" s="45">
        <v>0.4</v>
      </c>
      <c r="G15" s="32"/>
      <c r="H15" s="44">
        <v>0.25</v>
      </c>
      <c r="I15" s="46">
        <v>0.25</v>
      </c>
      <c r="J15" s="46">
        <v>0.4</v>
      </c>
      <c r="K15" s="46">
        <v>0.25</v>
      </c>
      <c r="L15" s="29">
        <v>2.2799999999999998</v>
      </c>
      <c r="M15" s="43">
        <f>ROUND(D15*$E$5*I15*L15,0)</f>
        <v>4702500</v>
      </c>
      <c r="N15" s="43">
        <f>ROUND(D15*$F$5*J15*L15,0)</f>
        <v>0</v>
      </c>
      <c r="O15" s="43">
        <f>ROUND(D15*$H$5*K15*L15,0)</f>
        <v>0</v>
      </c>
    </row>
    <row r="16" spans="1:19" x14ac:dyDescent="0.25">
      <c r="A16" s="20" t="s">
        <v>53</v>
      </c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32"/>
      <c r="O16" s="32"/>
    </row>
    <row r="17" spans="1:15" x14ac:dyDescent="0.25">
      <c r="A17" s="40" t="s">
        <v>54</v>
      </c>
      <c r="B17" s="41">
        <v>1</v>
      </c>
      <c r="C17" s="42">
        <v>5</v>
      </c>
      <c r="D17" s="43">
        <v>5500000</v>
      </c>
      <c r="E17" s="44">
        <v>0.25</v>
      </c>
      <c r="F17" s="45">
        <v>0.3</v>
      </c>
      <c r="G17" s="32"/>
      <c r="H17" s="44">
        <v>0.3</v>
      </c>
      <c r="I17" s="46">
        <v>0.25</v>
      </c>
      <c r="J17" s="46">
        <v>0.3</v>
      </c>
      <c r="K17" s="46">
        <v>0.3</v>
      </c>
      <c r="L17" s="29">
        <v>2.2799999999999998</v>
      </c>
      <c r="M17" s="43">
        <f>ROUND(D17*$E$5*I17*L17,0)</f>
        <v>4702500</v>
      </c>
      <c r="N17" s="43">
        <f>ROUND(D17*$F$5*J17*L17,0)</f>
        <v>0</v>
      </c>
      <c r="O17" s="43">
        <f>ROUND(D17*$H$5*K17*L17,0)</f>
        <v>0</v>
      </c>
    </row>
    <row r="18" spans="1:15" x14ac:dyDescent="0.25">
      <c r="A18" s="20" t="s">
        <v>55</v>
      </c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32"/>
      <c r="O18" s="32"/>
    </row>
    <row r="19" spans="1:15" x14ac:dyDescent="0.25">
      <c r="A19" s="49" t="s">
        <v>56</v>
      </c>
      <c r="B19" s="41">
        <v>1</v>
      </c>
      <c r="C19" s="42">
        <v>4</v>
      </c>
      <c r="D19" s="43">
        <v>5500000</v>
      </c>
      <c r="E19" s="44">
        <v>0.25</v>
      </c>
      <c r="F19" s="45">
        <v>0.3</v>
      </c>
      <c r="G19" s="32"/>
      <c r="H19" s="44">
        <v>0.25</v>
      </c>
      <c r="I19" s="46">
        <v>0.25</v>
      </c>
      <c r="J19" s="46">
        <v>0.3</v>
      </c>
      <c r="K19" s="46">
        <v>0.25</v>
      </c>
      <c r="L19" s="29">
        <v>2.2799999999999998</v>
      </c>
      <c r="M19" s="43">
        <f>ROUND(D19*$E$5*I19*L19,0)</f>
        <v>4702500</v>
      </c>
      <c r="N19" s="43">
        <f>ROUND(D19*$F$5*J19*L19,0)</f>
        <v>0</v>
      </c>
      <c r="O19" s="43">
        <f>ROUND(D19*$H$5*K19*L19,0)</f>
        <v>0</v>
      </c>
    </row>
    <row r="20" spans="1:15" x14ac:dyDescent="0.25">
      <c r="A20" s="20" t="s">
        <v>57</v>
      </c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32"/>
      <c r="O20" s="32"/>
    </row>
    <row r="21" spans="1:15" ht="30" x14ac:dyDescent="0.25">
      <c r="A21" s="49" t="s">
        <v>58</v>
      </c>
      <c r="B21" s="41">
        <v>1</v>
      </c>
      <c r="C21" s="42">
        <v>4</v>
      </c>
      <c r="D21" s="43">
        <v>5500000</v>
      </c>
      <c r="E21" s="44">
        <v>0.25</v>
      </c>
      <c r="F21" s="45">
        <v>0.3</v>
      </c>
      <c r="G21" s="32"/>
      <c r="H21" s="44">
        <v>0.25</v>
      </c>
      <c r="I21" s="46">
        <v>0.25</v>
      </c>
      <c r="J21" s="46">
        <v>0.3</v>
      </c>
      <c r="K21" s="46">
        <v>0.25</v>
      </c>
      <c r="L21" s="29">
        <v>2.2799999999999998</v>
      </c>
      <c r="M21" s="43">
        <f>ROUND(D21*$E$5*I21*L21,0)</f>
        <v>4702500</v>
      </c>
      <c r="N21" s="43">
        <f>ROUND(D21*$F$5*J21*L21,0)</f>
        <v>0</v>
      </c>
      <c r="O21" s="43">
        <f>ROUND(D21*$H$5*K21*L21,0)</f>
        <v>0</v>
      </c>
    </row>
    <row r="22" spans="1:15" x14ac:dyDescent="0.25">
      <c r="A22" s="20" t="s">
        <v>59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N22" s="32"/>
      <c r="O22" s="32"/>
    </row>
    <row r="23" spans="1:15" ht="30" x14ac:dyDescent="0.25">
      <c r="A23" s="40" t="s">
        <v>60</v>
      </c>
      <c r="B23" s="41">
        <v>1</v>
      </c>
      <c r="C23" s="42">
        <v>4</v>
      </c>
      <c r="D23" s="43">
        <v>5500000</v>
      </c>
      <c r="E23" s="32"/>
      <c r="F23" s="45">
        <v>0.3</v>
      </c>
      <c r="G23" s="32"/>
      <c r="H23" s="44">
        <v>0.3</v>
      </c>
      <c r="I23" s="46">
        <v>0</v>
      </c>
      <c r="J23" s="46">
        <v>0.3</v>
      </c>
      <c r="K23" s="46">
        <v>0.3</v>
      </c>
      <c r="L23" s="29">
        <v>2.2799999999999998</v>
      </c>
      <c r="M23" s="43">
        <f>ROUND(D23*$E$5*I23*L23,0)</f>
        <v>0</v>
      </c>
      <c r="N23" s="43">
        <f>ROUND(D23*$F$5*J23*L23,0)</f>
        <v>0</v>
      </c>
      <c r="O23" s="43">
        <f>ROUND(D23*$H$5*K23*L23,0)</f>
        <v>0</v>
      </c>
    </row>
    <row r="24" spans="1:15" x14ac:dyDescent="0.25">
      <c r="A24" s="20" t="s">
        <v>61</v>
      </c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7"/>
      <c r="N24" s="32"/>
      <c r="O24" s="32"/>
    </row>
    <row r="25" spans="1:15" x14ac:dyDescent="0.25">
      <c r="A25" s="49" t="s">
        <v>62</v>
      </c>
      <c r="B25" s="41">
        <v>1</v>
      </c>
      <c r="C25" s="42">
        <v>6</v>
      </c>
      <c r="D25" s="43">
        <v>6000500</v>
      </c>
      <c r="E25" s="44">
        <v>0.5</v>
      </c>
      <c r="F25" s="45">
        <v>0.5</v>
      </c>
      <c r="G25" s="32"/>
      <c r="H25" s="44">
        <v>0.4</v>
      </c>
      <c r="I25" s="46">
        <v>0.5</v>
      </c>
      <c r="J25" s="46">
        <v>0.5</v>
      </c>
      <c r="K25" s="46">
        <v>0.4</v>
      </c>
      <c r="L25" s="29">
        <v>2.2799999999999998</v>
      </c>
      <c r="M25" s="43">
        <f t="shared" ref="M25:M26" si="2">ROUND(D25*$E$5*I25*L25,0)</f>
        <v>10260855</v>
      </c>
      <c r="N25" s="43">
        <f t="shared" ref="N25:N26" si="3">ROUND(D25*$F$5*J25*L25,0)</f>
        <v>0</v>
      </c>
      <c r="O25" s="43">
        <f t="shared" ref="O25:O26" si="4">ROUND(D25*$H$5*K25*L25,0)</f>
        <v>0</v>
      </c>
    </row>
    <row r="26" spans="1:15" x14ac:dyDescent="0.25">
      <c r="A26" s="49" t="s">
        <v>63</v>
      </c>
      <c r="B26" s="41">
        <v>1</v>
      </c>
      <c r="C26" s="42">
        <v>6</v>
      </c>
      <c r="D26" s="43">
        <v>6000500</v>
      </c>
      <c r="E26" s="44">
        <v>0.5</v>
      </c>
      <c r="F26" s="45">
        <v>0.5</v>
      </c>
      <c r="G26" s="32"/>
      <c r="H26" s="44">
        <v>0.4</v>
      </c>
      <c r="I26" s="46">
        <v>0.5</v>
      </c>
      <c r="J26" s="46">
        <v>0.5</v>
      </c>
      <c r="K26" s="46">
        <v>0.4</v>
      </c>
      <c r="L26" s="29">
        <v>2.2799999999999998</v>
      </c>
      <c r="M26" s="43">
        <f t="shared" si="2"/>
        <v>10260855</v>
      </c>
      <c r="N26" s="43">
        <f t="shared" si="3"/>
        <v>0</v>
      </c>
      <c r="O26" s="43">
        <f t="shared" si="4"/>
        <v>0</v>
      </c>
    </row>
    <row r="27" spans="1:15" x14ac:dyDescent="0.25">
      <c r="A27" s="20" t="s">
        <v>64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  <c r="N27" s="32"/>
      <c r="O27" s="32"/>
    </row>
    <row r="28" spans="1:15" x14ac:dyDescent="0.25">
      <c r="A28" s="40" t="s">
        <v>65</v>
      </c>
      <c r="B28" s="41">
        <v>1</v>
      </c>
      <c r="C28" s="42">
        <v>6</v>
      </c>
      <c r="D28" s="43">
        <v>4000000</v>
      </c>
      <c r="E28" s="44">
        <v>0.4</v>
      </c>
      <c r="F28" s="45">
        <v>0.3</v>
      </c>
      <c r="G28" s="32"/>
      <c r="H28" s="44">
        <v>0.2</v>
      </c>
      <c r="I28" s="46">
        <v>0.4</v>
      </c>
      <c r="J28" s="46">
        <v>0.3</v>
      </c>
      <c r="K28" s="46">
        <v>0.2</v>
      </c>
      <c r="L28" s="29">
        <v>2.2799999999999998</v>
      </c>
      <c r="M28" s="43">
        <f>ROUND(D28*$E$5*I28*L28,0)</f>
        <v>5472000</v>
      </c>
      <c r="N28" s="43">
        <f>ROUND(D28*$F$5*J28*L28,0)</f>
        <v>0</v>
      </c>
      <c r="O28" s="43">
        <f>ROUND(D28*$H$5*K28*L28,0)</f>
        <v>0</v>
      </c>
    </row>
    <row r="29" spans="1:15" x14ac:dyDescent="0.25">
      <c r="A29" s="20" t="s">
        <v>66</v>
      </c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32"/>
      <c r="O29" s="32"/>
    </row>
    <row r="30" spans="1:15" x14ac:dyDescent="0.25">
      <c r="A30" s="40" t="s">
        <v>67</v>
      </c>
      <c r="B30" s="41">
        <v>1</v>
      </c>
      <c r="C30" s="50"/>
      <c r="D30" s="43">
        <v>5000000</v>
      </c>
      <c r="E30" s="44">
        <v>0.2</v>
      </c>
      <c r="F30" s="45">
        <v>0.5</v>
      </c>
      <c r="G30" s="32"/>
      <c r="H30" s="44">
        <v>0.2</v>
      </c>
      <c r="I30" s="46">
        <v>0.2</v>
      </c>
      <c r="J30" s="46">
        <v>0.5</v>
      </c>
      <c r="K30" s="46">
        <v>0.2</v>
      </c>
      <c r="L30" s="29">
        <v>2.2799999999999998</v>
      </c>
      <c r="M30" s="43">
        <f t="shared" ref="M30:M32" si="5">ROUND(D30*$E$5*I30*L30,0)</f>
        <v>3420000</v>
      </c>
      <c r="N30" s="43">
        <f t="shared" ref="N30:N32" si="6">ROUND(D30*$F$5*J30*L30,0)</f>
        <v>0</v>
      </c>
      <c r="O30" s="43">
        <f t="shared" ref="O30:O32" si="7">ROUND(D30*$H$5*K30*L30,0)</f>
        <v>0</v>
      </c>
    </row>
    <row r="31" spans="1:15" x14ac:dyDescent="0.25">
      <c r="A31" s="40" t="s">
        <v>68</v>
      </c>
      <c r="B31" s="41">
        <v>2</v>
      </c>
      <c r="C31" s="50"/>
      <c r="D31" s="43">
        <v>5000000</v>
      </c>
      <c r="E31" s="44">
        <v>0.3</v>
      </c>
      <c r="F31" s="45">
        <v>0.25</v>
      </c>
      <c r="G31" s="32"/>
      <c r="H31" s="44">
        <v>0.2</v>
      </c>
      <c r="I31" s="46">
        <v>0.6</v>
      </c>
      <c r="J31" s="46">
        <v>0.5</v>
      </c>
      <c r="K31" s="46">
        <v>0.4</v>
      </c>
      <c r="L31" s="29">
        <v>2.42</v>
      </c>
      <c r="M31" s="43">
        <f t="shared" si="5"/>
        <v>10890000</v>
      </c>
      <c r="N31" s="43">
        <f t="shared" si="6"/>
        <v>0</v>
      </c>
      <c r="O31" s="43">
        <f t="shared" si="7"/>
        <v>0</v>
      </c>
    </row>
    <row r="32" spans="1:15" x14ac:dyDescent="0.25">
      <c r="A32" s="40" t="s">
        <v>69</v>
      </c>
      <c r="B32" s="41">
        <v>1</v>
      </c>
      <c r="C32" s="50"/>
      <c r="D32" s="43">
        <v>3000000</v>
      </c>
      <c r="E32" s="44">
        <v>0.25</v>
      </c>
      <c r="F32" s="45">
        <v>0.2</v>
      </c>
      <c r="G32" s="32"/>
      <c r="H32" s="44">
        <v>0.15</v>
      </c>
      <c r="I32" s="46">
        <v>0.25</v>
      </c>
      <c r="J32" s="46">
        <v>0.2</v>
      </c>
      <c r="K32" s="46">
        <v>0.15</v>
      </c>
      <c r="L32" s="29">
        <v>2.2799999999999998</v>
      </c>
      <c r="M32" s="43">
        <f t="shared" si="5"/>
        <v>2565000</v>
      </c>
      <c r="N32" s="43">
        <f t="shared" si="6"/>
        <v>0</v>
      </c>
      <c r="O32" s="43">
        <f t="shared" si="7"/>
        <v>0</v>
      </c>
    </row>
    <row r="33" spans="1:15" x14ac:dyDescent="0.25">
      <c r="A33" s="20" t="s">
        <v>70</v>
      </c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7"/>
      <c r="N33" s="32"/>
      <c r="O33" s="32"/>
    </row>
    <row r="34" spans="1:15" x14ac:dyDescent="0.25">
      <c r="A34" s="40" t="s">
        <v>71</v>
      </c>
      <c r="B34" s="41">
        <v>1</v>
      </c>
      <c r="C34" s="50"/>
      <c r="D34" s="43">
        <v>4000000</v>
      </c>
      <c r="E34" s="44">
        <v>0</v>
      </c>
      <c r="F34" s="45">
        <v>0.3</v>
      </c>
      <c r="G34" s="32"/>
      <c r="H34" s="32"/>
      <c r="I34" s="46">
        <v>0</v>
      </c>
      <c r="J34" s="46">
        <v>0.3</v>
      </c>
      <c r="K34" s="46">
        <v>0</v>
      </c>
      <c r="L34" s="29">
        <v>2.2799999999999998</v>
      </c>
      <c r="M34" s="43">
        <f>ROUND(D34*$E$5*I34*L34,0)</f>
        <v>0</v>
      </c>
      <c r="N34" s="43">
        <f>ROUND(D34*$F$5*J34*L34,0)</f>
        <v>0</v>
      </c>
      <c r="O34" s="43">
        <f>ROUND(D34*$H$5*K34*L34,0)</f>
        <v>0</v>
      </c>
    </row>
    <row r="35" spans="1:15" x14ac:dyDescent="0.25">
      <c r="A35" s="20" t="s">
        <v>72</v>
      </c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7"/>
      <c r="N35" s="32"/>
      <c r="O35" s="32"/>
    </row>
    <row r="36" spans="1:15" x14ac:dyDescent="0.25">
      <c r="A36" s="40" t="s">
        <v>73</v>
      </c>
      <c r="B36" s="41">
        <v>0</v>
      </c>
      <c r="C36" s="50"/>
      <c r="D36" s="43">
        <v>2500000</v>
      </c>
      <c r="E36" s="32"/>
      <c r="F36" s="32"/>
      <c r="G36" s="32"/>
      <c r="H36" s="44">
        <v>1</v>
      </c>
      <c r="I36" s="46">
        <v>0</v>
      </c>
      <c r="J36" s="46">
        <v>0</v>
      </c>
      <c r="K36" s="46">
        <v>0</v>
      </c>
      <c r="L36" s="29">
        <v>2.2799999999999998</v>
      </c>
      <c r="M36" s="43">
        <f>ROUND(D36*$E$5*I36*L36,0)</f>
        <v>0</v>
      </c>
      <c r="N36" s="43">
        <f t="shared" ref="N36:N37" si="8">ROUND(D36*$F$5*J36*L36,0)</f>
        <v>0</v>
      </c>
      <c r="O36" s="43">
        <f t="shared" ref="O36:O37" si="9">ROUND(D36*$H$5*K36*L36,0)</f>
        <v>0</v>
      </c>
    </row>
    <row r="37" spans="1:15" x14ac:dyDescent="0.25">
      <c r="A37" s="40" t="s">
        <v>74</v>
      </c>
      <c r="B37" s="41">
        <v>1</v>
      </c>
      <c r="C37" s="50"/>
      <c r="D37" s="43">
        <v>2500000</v>
      </c>
      <c r="E37" s="44">
        <v>1</v>
      </c>
      <c r="F37" s="45">
        <v>1</v>
      </c>
      <c r="G37" s="32"/>
      <c r="H37" s="44">
        <v>1</v>
      </c>
      <c r="I37" s="46">
        <v>1</v>
      </c>
      <c r="J37" s="46">
        <v>1</v>
      </c>
      <c r="K37" s="46">
        <v>1</v>
      </c>
      <c r="L37" s="29">
        <v>2.42</v>
      </c>
      <c r="M37" s="43">
        <f>ROUND(D37*$E$5*I37*L37,0)</f>
        <v>9075000</v>
      </c>
      <c r="N37" s="43">
        <f t="shared" si="8"/>
        <v>0</v>
      </c>
      <c r="O37" s="43">
        <f t="shared" si="9"/>
        <v>0</v>
      </c>
    </row>
    <row r="38" spans="1:15" x14ac:dyDescent="0.25">
      <c r="A38" s="51" t="s">
        <v>75</v>
      </c>
      <c r="B38" s="36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  <c r="N38" s="52"/>
      <c r="O38" s="53"/>
    </row>
    <row r="39" spans="1:15" x14ac:dyDescent="0.25">
      <c r="A39" s="40" t="s">
        <v>76</v>
      </c>
      <c r="B39" s="41">
        <v>1</v>
      </c>
      <c r="C39" s="50"/>
      <c r="D39" s="43">
        <v>2500000</v>
      </c>
      <c r="E39" s="44">
        <v>1</v>
      </c>
      <c r="F39" s="45">
        <v>1</v>
      </c>
      <c r="G39" s="32"/>
      <c r="H39" s="44">
        <v>1</v>
      </c>
      <c r="I39" s="46">
        <v>1</v>
      </c>
      <c r="J39" s="46">
        <v>1</v>
      </c>
      <c r="K39" s="46">
        <v>1</v>
      </c>
      <c r="L39" s="29">
        <v>2.42</v>
      </c>
      <c r="M39" s="43">
        <f>ROUND(D39*$E$5*I39*L39,0)</f>
        <v>9075000</v>
      </c>
      <c r="N39" s="43">
        <f>ROUND(D39*$F$5*J39*L39,0)</f>
        <v>0</v>
      </c>
      <c r="O39" s="43">
        <f>ROUND(D39*$H$5*K39*L39,0)</f>
        <v>0</v>
      </c>
    </row>
    <row r="40" spans="1:15" x14ac:dyDescent="0.25">
      <c r="A40" s="51" t="s">
        <v>77</v>
      </c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2"/>
      <c r="M40" s="54">
        <f>M7+M8+M10+M11+M13+M15+M17+M19+M21+M23+M25+M26+M28+M30+M31+M32+M34+M36+M37+M39</f>
        <v>148234029</v>
      </c>
      <c r="N40" s="54">
        <f t="shared" ref="N40:O40" si="10">N7+N8+N10+N11+N13+N15+N17+N19+N21+N23+N25+N26+N28+N30+N31+N32+N34+N36+N37+N39</f>
        <v>0</v>
      </c>
      <c r="O40" s="54">
        <f t="shared" si="10"/>
        <v>0</v>
      </c>
    </row>
    <row r="41" spans="1:15" x14ac:dyDescent="0.25">
      <c r="A41" s="51" t="s">
        <v>78</v>
      </c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5"/>
      <c r="M41" s="55">
        <f>ROUND((M40*19%),0)</f>
        <v>28164466</v>
      </c>
      <c r="N41" s="55">
        <f t="shared" ref="N41:O41" si="11">ROUND((N40*19%),0)</f>
        <v>0</v>
      </c>
      <c r="O41" s="55">
        <f t="shared" si="11"/>
        <v>0</v>
      </c>
    </row>
    <row r="42" spans="1:15" ht="45" x14ac:dyDescent="0.25">
      <c r="A42" s="48" t="s">
        <v>99</v>
      </c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5"/>
      <c r="M42" s="56">
        <f>M40+M41</f>
        <v>176398495</v>
      </c>
      <c r="N42" s="56">
        <f t="shared" ref="N42:O42" si="12">N40+N41</f>
        <v>0</v>
      </c>
      <c r="O42" s="56">
        <f t="shared" si="12"/>
        <v>0</v>
      </c>
    </row>
    <row r="43" spans="1:15" x14ac:dyDescent="0.25">
      <c r="A43" s="5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1:15" x14ac:dyDescent="0.25">
      <c r="A44" s="51" t="s">
        <v>79</v>
      </c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60" x14ac:dyDescent="0.25">
      <c r="A45" s="51" t="s">
        <v>80</v>
      </c>
      <c r="B45" s="21" t="s">
        <v>31</v>
      </c>
      <c r="C45" s="22" t="s">
        <v>81</v>
      </c>
      <c r="D45" s="22" t="s">
        <v>82</v>
      </c>
      <c r="E45" s="59" t="s">
        <v>34</v>
      </c>
      <c r="F45" s="23" t="s">
        <v>83</v>
      </c>
      <c r="G45" s="60"/>
      <c r="H45" s="24" t="s">
        <v>84</v>
      </c>
      <c r="I45" s="59" t="s">
        <v>37</v>
      </c>
      <c r="J45" s="23" t="s">
        <v>38</v>
      </c>
      <c r="K45" s="24" t="s">
        <v>39</v>
      </c>
      <c r="L45" s="22" t="s">
        <v>40</v>
      </c>
      <c r="M45" s="59" t="s">
        <v>85</v>
      </c>
      <c r="N45" s="23" t="s">
        <v>86</v>
      </c>
      <c r="O45" s="61" t="s">
        <v>87</v>
      </c>
    </row>
    <row r="46" spans="1:15" x14ac:dyDescent="0.25">
      <c r="A46" s="35" t="s">
        <v>88</v>
      </c>
      <c r="B46" s="58"/>
      <c r="C46" s="58"/>
      <c r="D46" s="58"/>
      <c r="E46" s="62">
        <v>1.5</v>
      </c>
      <c r="F46" s="121">
        <v>0</v>
      </c>
      <c r="G46" s="58"/>
      <c r="H46" s="62">
        <v>0</v>
      </c>
      <c r="I46" s="58"/>
      <c r="J46" s="58"/>
      <c r="K46" s="58"/>
      <c r="L46" s="58"/>
      <c r="M46" s="58"/>
      <c r="N46" s="58"/>
      <c r="O46" s="66"/>
    </row>
    <row r="47" spans="1:15" ht="45" x14ac:dyDescent="0.25">
      <c r="A47" s="50" t="s">
        <v>100</v>
      </c>
      <c r="B47" s="25">
        <v>1</v>
      </c>
      <c r="C47" s="26" t="s">
        <v>89</v>
      </c>
      <c r="D47" s="43">
        <v>7000500</v>
      </c>
      <c r="E47" s="30">
        <v>0.5</v>
      </c>
      <c r="F47" s="27">
        <v>0.5</v>
      </c>
      <c r="G47" s="60"/>
      <c r="H47" s="28">
        <v>0.15</v>
      </c>
      <c r="I47" s="122">
        <v>0</v>
      </c>
      <c r="J47" s="122">
        <v>0</v>
      </c>
      <c r="K47" s="122">
        <v>0</v>
      </c>
      <c r="L47" s="29">
        <v>1.1000000000000001</v>
      </c>
      <c r="M47" s="43">
        <f>ROUND(D47*$E$46*I47*L47,0)</f>
        <v>0</v>
      </c>
      <c r="N47" s="43">
        <f>ROUND(D47*$F$46*J47*L47,0)</f>
        <v>0</v>
      </c>
      <c r="O47" s="43">
        <f>ROUND(D47*$H$46*K47*L47,0)</f>
        <v>0</v>
      </c>
    </row>
    <row r="48" spans="1:15" ht="90" x14ac:dyDescent="0.25">
      <c r="A48" s="26" t="s">
        <v>90</v>
      </c>
      <c r="B48" s="25">
        <v>1</v>
      </c>
      <c r="C48" s="26" t="s">
        <v>91</v>
      </c>
      <c r="D48" s="43">
        <v>1200500</v>
      </c>
      <c r="E48" s="30">
        <v>1</v>
      </c>
      <c r="F48" s="27">
        <v>1</v>
      </c>
      <c r="G48" s="60"/>
      <c r="H48" s="28">
        <v>1</v>
      </c>
      <c r="I48" s="29">
        <v>1</v>
      </c>
      <c r="J48" s="29">
        <v>1</v>
      </c>
      <c r="K48" s="29">
        <v>1</v>
      </c>
      <c r="L48" s="29">
        <v>1.1000000000000001</v>
      </c>
      <c r="M48" s="43">
        <f t="shared" ref="M48:M52" si="13">ROUND(D48*$E$46*I48*L48,0)</f>
        <v>1980825</v>
      </c>
      <c r="N48" s="43">
        <f t="shared" ref="N48:N52" si="14">ROUND(D48*$F$46*J48*L48,0)</f>
        <v>0</v>
      </c>
      <c r="O48" s="43">
        <f t="shared" ref="O48:O52" si="15">ROUND(D48*$H$46*K48*L48,0)</f>
        <v>0</v>
      </c>
    </row>
    <row r="49" spans="1:15" ht="45" x14ac:dyDescent="0.25">
      <c r="A49" s="26" t="s">
        <v>92</v>
      </c>
      <c r="B49" s="25">
        <v>1</v>
      </c>
      <c r="C49" s="26" t="s">
        <v>89</v>
      </c>
      <c r="D49" s="43">
        <v>7000500</v>
      </c>
      <c r="E49" s="30">
        <v>1</v>
      </c>
      <c r="F49" s="27">
        <v>1</v>
      </c>
      <c r="G49" s="60"/>
      <c r="H49" s="31">
        <v>1</v>
      </c>
      <c r="I49" s="29">
        <v>1</v>
      </c>
      <c r="J49" s="29">
        <v>1</v>
      </c>
      <c r="K49" s="29">
        <v>1</v>
      </c>
      <c r="L49" s="29">
        <v>1.1000000000000001</v>
      </c>
      <c r="M49" s="43">
        <f t="shared" si="13"/>
        <v>11550825</v>
      </c>
      <c r="N49" s="43">
        <f t="shared" si="14"/>
        <v>0</v>
      </c>
      <c r="O49" s="43">
        <f t="shared" si="15"/>
        <v>0</v>
      </c>
    </row>
    <row r="50" spans="1:15" ht="30" x14ac:dyDescent="0.25">
      <c r="A50" s="26" t="s">
        <v>93</v>
      </c>
      <c r="B50" s="25">
        <v>1</v>
      </c>
      <c r="C50" s="26" t="s">
        <v>89</v>
      </c>
      <c r="D50" s="43">
        <v>5000500</v>
      </c>
      <c r="E50" s="63"/>
      <c r="F50" s="27">
        <v>0.3</v>
      </c>
      <c r="G50" s="60"/>
      <c r="H50" s="64"/>
      <c r="I50" s="122">
        <v>0</v>
      </c>
      <c r="J50" s="122">
        <v>0</v>
      </c>
      <c r="K50" s="122">
        <v>0</v>
      </c>
      <c r="L50" s="29">
        <v>1.1000000000000001</v>
      </c>
      <c r="M50" s="43">
        <f t="shared" si="13"/>
        <v>0</v>
      </c>
      <c r="N50" s="43">
        <f t="shared" si="14"/>
        <v>0</v>
      </c>
      <c r="O50" s="43">
        <f t="shared" si="15"/>
        <v>0</v>
      </c>
    </row>
    <row r="51" spans="1:15" ht="165" x14ac:dyDescent="0.25">
      <c r="A51" s="50" t="s">
        <v>101</v>
      </c>
      <c r="B51" s="25">
        <v>5</v>
      </c>
      <c r="C51" s="26" t="s">
        <v>91</v>
      </c>
      <c r="D51" s="43">
        <v>300500</v>
      </c>
      <c r="E51" s="30">
        <v>0.5</v>
      </c>
      <c r="F51" s="27">
        <v>0.5</v>
      </c>
      <c r="G51" s="60"/>
      <c r="H51" s="31">
        <v>0.5</v>
      </c>
      <c r="I51" s="29">
        <v>2.5</v>
      </c>
      <c r="J51" s="29">
        <v>2.5</v>
      </c>
      <c r="K51" s="29">
        <v>2.5</v>
      </c>
      <c r="L51" s="29">
        <v>1.1000000000000001</v>
      </c>
      <c r="M51" s="43">
        <f t="shared" si="13"/>
        <v>1239563</v>
      </c>
      <c r="N51" s="43">
        <f t="shared" si="14"/>
        <v>0</v>
      </c>
      <c r="O51" s="43">
        <f t="shared" si="15"/>
        <v>0</v>
      </c>
    </row>
    <row r="52" spans="1:15" ht="30" x14ac:dyDescent="0.25">
      <c r="A52" s="26" t="s">
        <v>94</v>
      </c>
      <c r="B52" s="25">
        <v>1</v>
      </c>
      <c r="C52" s="26" t="s">
        <v>95</v>
      </c>
      <c r="D52" s="43">
        <v>1200500</v>
      </c>
      <c r="E52" s="30">
        <v>1</v>
      </c>
      <c r="F52" s="27">
        <v>1</v>
      </c>
      <c r="G52" s="60"/>
      <c r="H52" s="28">
        <v>1</v>
      </c>
      <c r="I52" s="29">
        <v>1</v>
      </c>
      <c r="J52" s="29">
        <v>1</v>
      </c>
      <c r="K52" s="29">
        <v>1</v>
      </c>
      <c r="L52" s="29">
        <v>1.1000000000000001</v>
      </c>
      <c r="M52" s="43">
        <f t="shared" si="13"/>
        <v>1980825</v>
      </c>
      <c r="N52" s="43">
        <f t="shared" si="14"/>
        <v>0</v>
      </c>
      <c r="O52" s="43">
        <f t="shared" si="15"/>
        <v>0</v>
      </c>
    </row>
    <row r="53" spans="1:15" x14ac:dyDescent="0.25">
      <c r="A53" s="22" t="s">
        <v>96</v>
      </c>
      <c r="B53" s="170"/>
      <c r="C53" s="171"/>
      <c r="D53" s="171"/>
      <c r="E53" s="171"/>
      <c r="F53" s="171"/>
      <c r="G53" s="171"/>
      <c r="H53" s="171"/>
      <c r="I53" s="171"/>
      <c r="J53" s="171"/>
      <c r="K53" s="171"/>
      <c r="L53" s="172"/>
      <c r="M53" s="54">
        <f>SUM(M47:M52)</f>
        <v>16752038</v>
      </c>
      <c r="N53" s="54">
        <f t="shared" ref="N53:O53" si="16">SUM(N47:N52)</f>
        <v>0</v>
      </c>
      <c r="O53" s="65">
        <f t="shared" si="16"/>
        <v>0</v>
      </c>
    </row>
    <row r="54" spans="1:15" x14ac:dyDescent="0.25">
      <c r="A54" s="86" t="s">
        <v>78</v>
      </c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5"/>
      <c r="M54" s="87">
        <f>ROUND((M53*19%),0)</f>
        <v>3182887</v>
      </c>
      <c r="N54" s="87">
        <f t="shared" ref="N54:O54" si="17">ROUND((N53*19%),0)</f>
        <v>0</v>
      </c>
      <c r="O54" s="87">
        <f t="shared" si="17"/>
        <v>0</v>
      </c>
    </row>
    <row r="55" spans="1:15" ht="45" x14ac:dyDescent="0.25">
      <c r="A55" s="89" t="s">
        <v>102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90">
        <f>M53+M54</f>
        <v>19934925</v>
      </c>
      <c r="N55" s="90">
        <f t="shared" ref="N55:O55" si="18">N53+N54</f>
        <v>0</v>
      </c>
      <c r="O55" s="90">
        <f t="shared" si="18"/>
        <v>0</v>
      </c>
    </row>
    <row r="56" spans="1:15" s="69" customForma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1"/>
      <c r="N56" s="91"/>
      <c r="O56" s="91"/>
    </row>
    <row r="57" spans="1:15" x14ac:dyDescent="0.25">
      <c r="A57" s="177" t="s">
        <v>107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92">
        <f>M40+M53</f>
        <v>164986067</v>
      </c>
      <c r="N57" s="92">
        <f t="shared" ref="N57:O58" si="19">N40+N53</f>
        <v>0</v>
      </c>
      <c r="O57" s="92">
        <f t="shared" si="19"/>
        <v>0</v>
      </c>
    </row>
    <row r="58" spans="1:15" x14ac:dyDescent="0.25">
      <c r="A58" s="177" t="s">
        <v>78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2">
        <f>M41+M54</f>
        <v>31347353</v>
      </c>
      <c r="N58" s="92">
        <f t="shared" si="19"/>
        <v>0</v>
      </c>
      <c r="O58" s="92">
        <f t="shared" si="19"/>
        <v>0</v>
      </c>
    </row>
    <row r="59" spans="1:15" x14ac:dyDescent="0.25">
      <c r="A59" s="177" t="s">
        <v>108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92">
        <f>M57+M58</f>
        <v>196333420</v>
      </c>
      <c r="N59" s="92">
        <f t="shared" ref="N59:O59" si="20">N57+N58</f>
        <v>0</v>
      </c>
      <c r="O59" s="92">
        <f t="shared" si="20"/>
        <v>0</v>
      </c>
    </row>
    <row r="60" spans="1:15" s="82" customFormat="1" x14ac:dyDescent="0.2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79"/>
      <c r="N60" s="79"/>
      <c r="O60" s="79"/>
    </row>
    <row r="61" spans="1:15" x14ac:dyDescent="0.25">
      <c r="A61" s="165" t="s">
        <v>109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72"/>
      <c r="N61" s="72"/>
      <c r="O61" s="73">
        <v>0</v>
      </c>
    </row>
    <row r="62" spans="1:15" x14ac:dyDescent="0.25">
      <c r="A62" s="165" t="s">
        <v>78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74"/>
      <c r="N62" s="74"/>
      <c r="O62" s="73">
        <v>0</v>
      </c>
    </row>
    <row r="63" spans="1:15" x14ac:dyDescent="0.25">
      <c r="A63" s="165" t="s">
        <v>110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72"/>
      <c r="N63" s="72"/>
      <c r="O63" s="75">
        <v>0</v>
      </c>
    </row>
    <row r="64" spans="1:15" s="82" customFormat="1" x14ac:dyDescent="0.25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3"/>
      <c r="N64" s="83"/>
      <c r="O64" s="84"/>
    </row>
    <row r="65" spans="1:15" x14ac:dyDescent="0.25">
      <c r="A65" s="165" t="s">
        <v>106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72"/>
      <c r="N65" s="72"/>
      <c r="O65" s="76">
        <v>7037669</v>
      </c>
    </row>
    <row r="66" spans="1:15" x14ac:dyDescent="0.25">
      <c r="A66" s="165" t="s">
        <v>78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74"/>
      <c r="N66" s="74"/>
      <c r="O66" s="77">
        <f>ROUND((O65*19%),0)</f>
        <v>1337157</v>
      </c>
    </row>
    <row r="67" spans="1:15" x14ac:dyDescent="0.25">
      <c r="A67" s="165" t="s">
        <v>103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72"/>
      <c r="N67" s="72"/>
      <c r="O67" s="77">
        <f>O65+O66</f>
        <v>8374826</v>
      </c>
    </row>
    <row r="68" spans="1:15" s="82" customFormat="1" x14ac:dyDescent="0.25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3"/>
      <c r="N68" s="83"/>
      <c r="O68" s="85"/>
    </row>
    <row r="69" spans="1:15" x14ac:dyDescent="0.25">
      <c r="A69" s="180" t="s">
        <v>104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93"/>
      <c r="N69" s="93"/>
      <c r="O69" s="93"/>
    </row>
    <row r="70" spans="1:15" x14ac:dyDescent="0.25">
      <c r="A70" s="177" t="s">
        <v>111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94"/>
      <c r="N70" s="94"/>
      <c r="O70" s="95">
        <f>M57+N57+O57+O65</f>
        <v>172023736</v>
      </c>
    </row>
    <row r="71" spans="1:15" x14ac:dyDescent="0.25">
      <c r="A71" s="177" t="s">
        <v>78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96"/>
      <c r="N71" s="96"/>
      <c r="O71" s="95">
        <f t="shared" ref="O71:O72" si="21">M58+N58+O58+O66</f>
        <v>32684510</v>
      </c>
    </row>
    <row r="72" spans="1:15" x14ac:dyDescent="0.25">
      <c r="A72" s="177" t="s">
        <v>105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96"/>
      <c r="N72" s="96"/>
      <c r="O72" s="95">
        <f t="shared" si="21"/>
        <v>204708246</v>
      </c>
    </row>
    <row r="74" spans="1:15" ht="45" x14ac:dyDescent="0.25">
      <c r="A74" s="98" t="s">
        <v>112</v>
      </c>
      <c r="B74" s="97" t="s">
        <v>31</v>
      </c>
      <c r="C74" s="98" t="s">
        <v>81</v>
      </c>
      <c r="D74" s="98" t="s">
        <v>113</v>
      </c>
      <c r="E74" s="104" t="s">
        <v>114</v>
      </c>
      <c r="F74" s="99" t="s">
        <v>34</v>
      </c>
      <c r="G74" s="99" t="s">
        <v>115</v>
      </c>
      <c r="H74" s="105" t="s">
        <v>116</v>
      </c>
      <c r="I74" s="104" t="s">
        <v>37</v>
      </c>
      <c r="J74" s="99" t="s">
        <v>38</v>
      </c>
      <c r="K74" s="105" t="s">
        <v>39</v>
      </c>
      <c r="L74" s="98" t="s">
        <v>40</v>
      </c>
      <c r="M74" s="104" t="s">
        <v>117</v>
      </c>
      <c r="N74" s="99" t="s">
        <v>118</v>
      </c>
      <c r="O74" s="105" t="s">
        <v>119</v>
      </c>
    </row>
    <row r="75" spans="1:15" x14ac:dyDescent="0.25">
      <c r="A75" s="181" t="s">
        <v>120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3"/>
    </row>
    <row r="76" spans="1:15" ht="45" x14ac:dyDescent="0.25">
      <c r="A76" s="106" t="s">
        <v>139</v>
      </c>
      <c r="B76" s="106"/>
      <c r="C76" s="101" t="s">
        <v>121</v>
      </c>
      <c r="D76" s="109">
        <v>8000</v>
      </c>
      <c r="E76" s="71"/>
      <c r="F76" s="107"/>
      <c r="G76" s="107"/>
      <c r="H76" s="108"/>
      <c r="I76" s="103">
        <v>0</v>
      </c>
      <c r="J76" s="106"/>
      <c r="K76" s="106"/>
      <c r="L76" s="103">
        <v>1.1000000000000001</v>
      </c>
      <c r="M76" s="43">
        <f>ROUND(D76*I76*L76,0)</f>
        <v>0</v>
      </c>
      <c r="N76" s="43">
        <f>ROUND(D76*J76*L76,0)</f>
        <v>0</v>
      </c>
      <c r="O76" s="43">
        <f>ROUND(D76*K76*L76,0)</f>
        <v>0</v>
      </c>
    </row>
    <row r="77" spans="1:15" ht="45" x14ac:dyDescent="0.25">
      <c r="A77" s="106" t="s">
        <v>140</v>
      </c>
      <c r="B77" s="106"/>
      <c r="C77" s="101" t="s">
        <v>121</v>
      </c>
      <c r="D77" s="109">
        <v>8000</v>
      </c>
      <c r="E77" s="71"/>
      <c r="F77" s="107"/>
      <c r="G77" s="107"/>
      <c r="H77" s="108"/>
      <c r="I77" s="103">
        <v>0</v>
      </c>
      <c r="J77" s="106"/>
      <c r="K77" s="106"/>
      <c r="L77" s="103">
        <v>1.1000000000000001</v>
      </c>
      <c r="M77" s="43">
        <f t="shared" ref="M77:M79" si="22">ROUND(D77*I77*L77,0)</f>
        <v>0</v>
      </c>
      <c r="N77" s="43">
        <f t="shared" ref="N77:N79" si="23">ROUND(D77*J77*L77,0)</f>
        <v>0</v>
      </c>
      <c r="O77" s="43">
        <f t="shared" ref="O77:O79" si="24">ROUND(D77*K77*L77,0)</f>
        <v>0</v>
      </c>
    </row>
    <row r="78" spans="1:15" ht="45" x14ac:dyDescent="0.25">
      <c r="A78" s="106" t="s">
        <v>141</v>
      </c>
      <c r="B78" s="106"/>
      <c r="C78" s="101" t="s">
        <v>121</v>
      </c>
      <c r="D78" s="109">
        <v>8000</v>
      </c>
      <c r="E78" s="71"/>
      <c r="F78" s="107"/>
      <c r="G78" s="107"/>
      <c r="H78" s="108"/>
      <c r="I78" s="103">
        <v>0</v>
      </c>
      <c r="J78" s="106"/>
      <c r="K78" s="106"/>
      <c r="L78" s="103">
        <v>1.1000000000000001</v>
      </c>
      <c r="M78" s="43">
        <f t="shared" si="22"/>
        <v>0</v>
      </c>
      <c r="N78" s="43">
        <f t="shared" si="23"/>
        <v>0</v>
      </c>
      <c r="O78" s="43">
        <f t="shared" si="24"/>
        <v>0</v>
      </c>
    </row>
    <row r="79" spans="1:15" ht="75" x14ac:dyDescent="0.25">
      <c r="A79" s="106" t="s">
        <v>142</v>
      </c>
      <c r="B79" s="100">
        <v>464</v>
      </c>
      <c r="C79" s="101" t="s">
        <v>122</v>
      </c>
      <c r="D79" s="109">
        <v>8000</v>
      </c>
      <c r="E79" s="71"/>
      <c r="F79" s="102">
        <v>1</v>
      </c>
      <c r="G79" s="107"/>
      <c r="H79" s="108"/>
      <c r="I79" s="123">
        <v>0</v>
      </c>
      <c r="J79" s="106"/>
      <c r="K79" s="106"/>
      <c r="L79" s="103">
        <v>1.1000000000000001</v>
      </c>
      <c r="M79" s="43">
        <f t="shared" si="22"/>
        <v>0</v>
      </c>
      <c r="N79" s="43">
        <f t="shared" si="23"/>
        <v>0</v>
      </c>
      <c r="O79" s="43">
        <f t="shared" si="24"/>
        <v>0</v>
      </c>
    </row>
    <row r="80" spans="1:15" x14ac:dyDescent="0.25">
      <c r="A80" s="101" t="s">
        <v>123</v>
      </c>
      <c r="B80" s="110">
        <v>928</v>
      </c>
      <c r="C80" s="101" t="s">
        <v>122</v>
      </c>
      <c r="D80" s="109">
        <v>9000</v>
      </c>
      <c r="E80" s="71"/>
      <c r="F80" s="102">
        <v>1</v>
      </c>
      <c r="G80" s="107"/>
      <c r="H80" s="108"/>
      <c r="I80" s="123">
        <v>0</v>
      </c>
      <c r="J80" s="106"/>
      <c r="K80" s="106"/>
      <c r="L80" s="103">
        <v>1.1000000000000001</v>
      </c>
      <c r="M80" s="43">
        <f>ROUND(D80*I80*L80,0)</f>
        <v>0</v>
      </c>
      <c r="N80" s="43">
        <f>ROUND(D80*J80*L80,0)</f>
        <v>0</v>
      </c>
      <c r="O80" s="43">
        <f>ROUND(D80*K80*L80,0)</f>
        <v>0</v>
      </c>
    </row>
    <row r="81" spans="1:15" ht="45" x14ac:dyDescent="0.25">
      <c r="A81" s="106" t="s">
        <v>143</v>
      </c>
      <c r="B81" s="100">
        <v>464</v>
      </c>
      <c r="C81" s="101" t="s">
        <v>122</v>
      </c>
      <c r="D81" s="109">
        <v>8000</v>
      </c>
      <c r="E81" s="71"/>
      <c r="F81" s="102">
        <v>1</v>
      </c>
      <c r="G81" s="107"/>
      <c r="H81" s="108"/>
      <c r="I81" s="123">
        <v>0</v>
      </c>
      <c r="J81" s="106"/>
      <c r="K81" s="106"/>
      <c r="L81" s="103">
        <v>1.1000000000000001</v>
      </c>
      <c r="M81" s="43">
        <f t="shared" ref="M81:M82" si="25">ROUND(D81*I81*L81,0)</f>
        <v>0</v>
      </c>
      <c r="N81" s="43">
        <f t="shared" ref="N81:N82" si="26">ROUND(D81*J81*L81,0)</f>
        <v>0</v>
      </c>
      <c r="O81" s="43">
        <f t="shared" ref="O81:O82" si="27">ROUND(D81*K81*L81,0)</f>
        <v>0</v>
      </c>
    </row>
    <row r="82" spans="1:15" ht="45" x14ac:dyDescent="0.25">
      <c r="A82" s="106" t="s">
        <v>144</v>
      </c>
      <c r="B82" s="100">
        <v>464</v>
      </c>
      <c r="C82" s="101" t="s">
        <v>122</v>
      </c>
      <c r="D82" s="109">
        <v>8000</v>
      </c>
      <c r="E82" s="71"/>
      <c r="F82" s="102">
        <v>1</v>
      </c>
      <c r="G82" s="107"/>
      <c r="H82" s="108"/>
      <c r="I82" s="123">
        <v>0</v>
      </c>
      <c r="J82" s="106"/>
      <c r="K82" s="106"/>
      <c r="L82" s="103">
        <v>1.1000000000000001</v>
      </c>
      <c r="M82" s="43">
        <f t="shared" si="25"/>
        <v>0</v>
      </c>
      <c r="N82" s="43">
        <f t="shared" si="26"/>
        <v>0</v>
      </c>
      <c r="O82" s="43">
        <f t="shared" si="27"/>
        <v>0</v>
      </c>
    </row>
    <row r="83" spans="1:15" ht="30" x14ac:dyDescent="0.25">
      <c r="A83" s="101" t="s">
        <v>124</v>
      </c>
      <c r="B83" s="106"/>
      <c r="C83" s="101" t="s">
        <v>122</v>
      </c>
      <c r="D83" s="109">
        <v>5000</v>
      </c>
      <c r="E83" s="71"/>
      <c r="F83" s="107"/>
      <c r="G83" s="107"/>
      <c r="H83" s="108"/>
      <c r="I83" s="103">
        <v>0</v>
      </c>
      <c r="J83" s="106"/>
      <c r="K83" s="106"/>
      <c r="L83" s="103">
        <v>1.1000000000000001</v>
      </c>
      <c r="M83" s="43">
        <f>ROUND(D83*I83*L83,0)</f>
        <v>0</v>
      </c>
      <c r="N83" s="43">
        <f>ROUND(D83*J83*L83,0)</f>
        <v>0</v>
      </c>
      <c r="O83" s="43">
        <f>ROUND(D83*K83*L83,0)</f>
        <v>0</v>
      </c>
    </row>
    <row r="84" spans="1:15" x14ac:dyDescent="0.25">
      <c r="A84" s="101" t="s">
        <v>125</v>
      </c>
      <c r="B84" s="106"/>
      <c r="C84" s="101" t="s">
        <v>122</v>
      </c>
      <c r="D84" s="109">
        <v>3000</v>
      </c>
      <c r="E84" s="71"/>
      <c r="F84" s="107"/>
      <c r="G84" s="107"/>
      <c r="H84" s="108"/>
      <c r="I84" s="103">
        <v>0</v>
      </c>
      <c r="J84" s="106"/>
      <c r="K84" s="106"/>
      <c r="L84" s="103">
        <v>1.1000000000000001</v>
      </c>
      <c r="M84" s="43">
        <f t="shared" ref="M84:M86" si="28">ROUND(D84*I84*L84,0)</f>
        <v>0</v>
      </c>
      <c r="N84" s="43">
        <f t="shared" ref="N84:N86" si="29">ROUND(D84*J84*L84,0)</f>
        <v>0</v>
      </c>
      <c r="O84" s="43">
        <f t="shared" ref="O84:O86" si="30">ROUND(D84*K84*L84,0)</f>
        <v>0</v>
      </c>
    </row>
    <row r="85" spans="1:15" x14ac:dyDescent="0.25">
      <c r="A85" s="101" t="s">
        <v>126</v>
      </c>
      <c r="B85" s="106"/>
      <c r="C85" s="101" t="s">
        <v>122</v>
      </c>
      <c r="D85" s="109">
        <v>5000</v>
      </c>
      <c r="E85" s="71"/>
      <c r="F85" s="107"/>
      <c r="G85" s="107"/>
      <c r="H85" s="108"/>
      <c r="I85" s="103">
        <v>0</v>
      </c>
      <c r="J85" s="106"/>
      <c r="K85" s="106"/>
      <c r="L85" s="103">
        <v>1.1000000000000001</v>
      </c>
      <c r="M85" s="43">
        <f t="shared" si="28"/>
        <v>0</v>
      </c>
      <c r="N85" s="43">
        <f t="shared" si="29"/>
        <v>0</v>
      </c>
      <c r="O85" s="43">
        <f t="shared" si="30"/>
        <v>0</v>
      </c>
    </row>
    <row r="86" spans="1:15" x14ac:dyDescent="0.25">
      <c r="A86" s="101" t="s">
        <v>127</v>
      </c>
      <c r="B86" s="106"/>
      <c r="C86" s="101" t="s">
        <v>121</v>
      </c>
      <c r="D86" s="109">
        <v>5000</v>
      </c>
      <c r="E86" s="71"/>
      <c r="F86" s="107"/>
      <c r="G86" s="107"/>
      <c r="H86" s="108"/>
      <c r="I86" s="103">
        <v>0</v>
      </c>
      <c r="J86" s="106"/>
      <c r="K86" s="106"/>
      <c r="L86" s="103">
        <v>1.1000000000000001</v>
      </c>
      <c r="M86" s="43">
        <f t="shared" si="28"/>
        <v>0</v>
      </c>
      <c r="N86" s="43">
        <f t="shared" si="29"/>
        <v>0</v>
      </c>
      <c r="O86" s="43">
        <f t="shared" si="30"/>
        <v>0</v>
      </c>
    </row>
    <row r="87" spans="1:15" ht="60" x14ac:dyDescent="0.25">
      <c r="A87" s="106" t="s">
        <v>145</v>
      </c>
      <c r="B87" s="110">
        <v>928</v>
      </c>
      <c r="C87" s="101" t="s">
        <v>122</v>
      </c>
      <c r="D87" s="109">
        <v>10000</v>
      </c>
      <c r="E87" s="71"/>
      <c r="F87" s="102">
        <v>1</v>
      </c>
      <c r="G87" s="107"/>
      <c r="H87" s="108"/>
      <c r="I87" s="123">
        <v>0</v>
      </c>
      <c r="J87" s="106"/>
      <c r="K87" s="106"/>
      <c r="L87" s="103">
        <v>1.1000000000000001</v>
      </c>
      <c r="M87" s="43">
        <f>ROUND(D87*I87*L87,0)</f>
        <v>0</v>
      </c>
      <c r="N87" s="43">
        <f>ROUND(D87*J87*L87,0)</f>
        <v>0</v>
      </c>
      <c r="O87" s="43">
        <f>ROUND(D87*K87*L87,0)</f>
        <v>0</v>
      </c>
    </row>
    <row r="88" spans="1:15" ht="45" x14ac:dyDescent="0.25">
      <c r="A88" s="106" t="s">
        <v>146</v>
      </c>
      <c r="B88" s="100">
        <v>464</v>
      </c>
      <c r="C88" s="101" t="s">
        <v>122</v>
      </c>
      <c r="D88" s="109">
        <v>8700</v>
      </c>
      <c r="E88" s="71"/>
      <c r="F88" s="102">
        <v>1</v>
      </c>
      <c r="G88" s="107"/>
      <c r="H88" s="108"/>
      <c r="I88" s="123">
        <v>0</v>
      </c>
      <c r="J88" s="106"/>
      <c r="K88" s="106"/>
      <c r="L88" s="103">
        <v>1.1000000000000001</v>
      </c>
      <c r="M88" s="43">
        <f t="shared" ref="M88:M100" si="31">ROUND(D88*I88*L88,0)</f>
        <v>0</v>
      </c>
      <c r="N88" s="43">
        <f t="shared" ref="N88:N100" si="32">ROUND(D88*J88*L88,0)</f>
        <v>0</v>
      </c>
      <c r="O88" s="43">
        <f t="shared" ref="O88:O100" si="33">ROUND(D88*K88*L88,0)</f>
        <v>0</v>
      </c>
    </row>
    <row r="89" spans="1:15" x14ac:dyDescent="0.25">
      <c r="A89" s="101" t="s">
        <v>128</v>
      </c>
      <c r="B89" s="106"/>
      <c r="C89" s="101" t="s">
        <v>122</v>
      </c>
      <c r="D89" s="109">
        <v>7000</v>
      </c>
      <c r="E89" s="71"/>
      <c r="F89" s="107"/>
      <c r="G89" s="107"/>
      <c r="H89" s="108"/>
      <c r="I89" s="103">
        <v>0</v>
      </c>
      <c r="J89" s="106"/>
      <c r="K89" s="106"/>
      <c r="L89" s="103">
        <v>1.1000000000000001</v>
      </c>
      <c r="M89" s="43">
        <f t="shared" si="31"/>
        <v>0</v>
      </c>
      <c r="N89" s="43">
        <f t="shared" si="32"/>
        <v>0</v>
      </c>
      <c r="O89" s="43">
        <f t="shared" si="33"/>
        <v>0</v>
      </c>
    </row>
    <row r="90" spans="1:15" x14ac:dyDescent="0.25">
      <c r="A90" s="101" t="s">
        <v>129</v>
      </c>
      <c r="B90" s="106"/>
      <c r="C90" s="101" t="s">
        <v>122</v>
      </c>
      <c r="D90" s="109">
        <v>5000</v>
      </c>
      <c r="E90" s="71"/>
      <c r="F90" s="107"/>
      <c r="G90" s="107"/>
      <c r="H90" s="108"/>
      <c r="I90" s="103">
        <v>0</v>
      </c>
      <c r="J90" s="106"/>
      <c r="K90" s="106"/>
      <c r="L90" s="103">
        <v>1.1000000000000001</v>
      </c>
      <c r="M90" s="43">
        <f t="shared" si="31"/>
        <v>0</v>
      </c>
      <c r="N90" s="43">
        <f t="shared" si="32"/>
        <v>0</v>
      </c>
      <c r="O90" s="43">
        <f t="shared" si="33"/>
        <v>0</v>
      </c>
    </row>
    <row r="91" spans="1:15" x14ac:dyDescent="0.25">
      <c r="A91" s="101" t="s">
        <v>130</v>
      </c>
      <c r="B91" s="106"/>
      <c r="C91" s="101" t="s">
        <v>122</v>
      </c>
      <c r="D91" s="109">
        <v>3000</v>
      </c>
      <c r="E91" s="71"/>
      <c r="F91" s="107"/>
      <c r="G91" s="107"/>
      <c r="H91" s="108"/>
      <c r="I91" s="103">
        <v>0</v>
      </c>
      <c r="J91" s="106"/>
      <c r="K91" s="106"/>
      <c r="L91" s="103">
        <v>1.1000000000000001</v>
      </c>
      <c r="M91" s="43">
        <f t="shared" si="31"/>
        <v>0</v>
      </c>
      <c r="N91" s="43">
        <f t="shared" si="32"/>
        <v>0</v>
      </c>
      <c r="O91" s="43">
        <f t="shared" si="33"/>
        <v>0</v>
      </c>
    </row>
    <row r="92" spans="1:15" x14ac:dyDescent="0.25">
      <c r="A92" s="101" t="s">
        <v>131</v>
      </c>
      <c r="B92" s="106"/>
      <c r="C92" s="101" t="s">
        <v>122</v>
      </c>
      <c r="D92" s="109">
        <v>4000</v>
      </c>
      <c r="E92" s="71"/>
      <c r="F92" s="107"/>
      <c r="G92" s="107"/>
      <c r="H92" s="108"/>
      <c r="I92" s="103">
        <v>0</v>
      </c>
      <c r="J92" s="106"/>
      <c r="K92" s="106"/>
      <c r="L92" s="103">
        <v>1.1000000000000001</v>
      </c>
      <c r="M92" s="43">
        <f t="shared" si="31"/>
        <v>0</v>
      </c>
      <c r="N92" s="43">
        <f t="shared" si="32"/>
        <v>0</v>
      </c>
      <c r="O92" s="43">
        <f t="shared" si="33"/>
        <v>0</v>
      </c>
    </row>
    <row r="93" spans="1:15" ht="45" x14ac:dyDescent="0.25">
      <c r="A93" s="106" t="s">
        <v>147</v>
      </c>
      <c r="B93" s="106"/>
      <c r="C93" s="101" t="s">
        <v>122</v>
      </c>
      <c r="D93" s="109">
        <v>5000</v>
      </c>
      <c r="E93" s="71"/>
      <c r="F93" s="107"/>
      <c r="G93" s="107"/>
      <c r="H93" s="108"/>
      <c r="I93" s="103">
        <v>0</v>
      </c>
      <c r="J93" s="106"/>
      <c r="K93" s="106"/>
      <c r="L93" s="103">
        <v>1.1000000000000001</v>
      </c>
      <c r="M93" s="43">
        <f t="shared" si="31"/>
        <v>0</v>
      </c>
      <c r="N93" s="43">
        <f t="shared" si="32"/>
        <v>0</v>
      </c>
      <c r="O93" s="43">
        <f t="shared" si="33"/>
        <v>0</v>
      </c>
    </row>
    <row r="94" spans="1:15" ht="45" x14ac:dyDescent="0.25">
      <c r="A94" s="106" t="s">
        <v>148</v>
      </c>
      <c r="B94" s="106"/>
      <c r="C94" s="101" t="s">
        <v>122</v>
      </c>
      <c r="D94" s="109">
        <v>5000</v>
      </c>
      <c r="E94" s="71"/>
      <c r="F94" s="107"/>
      <c r="G94" s="107"/>
      <c r="H94" s="108"/>
      <c r="I94" s="103">
        <v>0</v>
      </c>
      <c r="J94" s="106"/>
      <c r="K94" s="106"/>
      <c r="L94" s="103">
        <v>1.1000000000000001</v>
      </c>
      <c r="M94" s="43">
        <f t="shared" si="31"/>
        <v>0</v>
      </c>
      <c r="N94" s="43">
        <f t="shared" si="32"/>
        <v>0</v>
      </c>
      <c r="O94" s="43">
        <f t="shared" si="33"/>
        <v>0</v>
      </c>
    </row>
    <row r="95" spans="1:15" ht="45" x14ac:dyDescent="0.25">
      <c r="A95" s="106" t="s">
        <v>149</v>
      </c>
      <c r="B95" s="106"/>
      <c r="C95" s="101" t="s">
        <v>122</v>
      </c>
      <c r="D95" s="109">
        <v>5000</v>
      </c>
      <c r="E95" s="71"/>
      <c r="F95" s="107"/>
      <c r="G95" s="107"/>
      <c r="H95" s="108"/>
      <c r="I95" s="103">
        <v>0</v>
      </c>
      <c r="J95" s="106"/>
      <c r="K95" s="106"/>
      <c r="L95" s="103">
        <v>1.1000000000000001</v>
      </c>
      <c r="M95" s="43">
        <f t="shared" si="31"/>
        <v>0</v>
      </c>
      <c r="N95" s="43">
        <f t="shared" si="32"/>
        <v>0</v>
      </c>
      <c r="O95" s="43">
        <f t="shared" si="33"/>
        <v>0</v>
      </c>
    </row>
    <row r="96" spans="1:15" ht="45" x14ac:dyDescent="0.25">
      <c r="A96" s="106" t="s">
        <v>150</v>
      </c>
      <c r="B96" s="106"/>
      <c r="C96" s="101" t="s">
        <v>122</v>
      </c>
      <c r="D96" s="109">
        <v>6000</v>
      </c>
      <c r="E96" s="71"/>
      <c r="F96" s="107"/>
      <c r="G96" s="107"/>
      <c r="H96" s="108"/>
      <c r="I96" s="103">
        <v>0</v>
      </c>
      <c r="J96" s="106"/>
      <c r="K96" s="106"/>
      <c r="L96" s="103">
        <v>1.1000000000000001</v>
      </c>
      <c r="M96" s="43">
        <f t="shared" si="31"/>
        <v>0</v>
      </c>
      <c r="N96" s="43">
        <f t="shared" si="32"/>
        <v>0</v>
      </c>
      <c r="O96" s="43">
        <f t="shared" si="33"/>
        <v>0</v>
      </c>
    </row>
    <row r="97" spans="1:15" ht="45" x14ac:dyDescent="0.25">
      <c r="A97" s="106" t="s">
        <v>151</v>
      </c>
      <c r="B97" s="106"/>
      <c r="C97" s="101" t="s">
        <v>122</v>
      </c>
      <c r="D97" s="109">
        <v>6000</v>
      </c>
      <c r="E97" s="71"/>
      <c r="F97" s="107"/>
      <c r="G97" s="107"/>
      <c r="H97" s="108"/>
      <c r="I97" s="103">
        <v>0</v>
      </c>
      <c r="J97" s="106"/>
      <c r="K97" s="106"/>
      <c r="L97" s="103">
        <v>1.1000000000000001</v>
      </c>
      <c r="M97" s="43">
        <f t="shared" si="31"/>
        <v>0</v>
      </c>
      <c r="N97" s="43">
        <f t="shared" si="32"/>
        <v>0</v>
      </c>
      <c r="O97" s="43">
        <f t="shared" si="33"/>
        <v>0</v>
      </c>
    </row>
    <row r="98" spans="1:15" ht="45" x14ac:dyDescent="0.25">
      <c r="A98" s="106" t="s">
        <v>152</v>
      </c>
      <c r="B98" s="106"/>
      <c r="C98" s="101" t="s">
        <v>122</v>
      </c>
      <c r="D98" s="109">
        <v>6000</v>
      </c>
      <c r="E98" s="71"/>
      <c r="F98" s="107"/>
      <c r="G98" s="107"/>
      <c r="H98" s="108"/>
      <c r="I98" s="103">
        <v>0</v>
      </c>
      <c r="J98" s="106"/>
      <c r="K98" s="106"/>
      <c r="L98" s="103">
        <v>1.1000000000000001</v>
      </c>
      <c r="M98" s="43">
        <f t="shared" si="31"/>
        <v>0</v>
      </c>
      <c r="N98" s="43">
        <f t="shared" si="32"/>
        <v>0</v>
      </c>
      <c r="O98" s="43">
        <f t="shared" si="33"/>
        <v>0</v>
      </c>
    </row>
    <row r="99" spans="1:15" ht="45" x14ac:dyDescent="0.25">
      <c r="A99" s="101" t="s">
        <v>132</v>
      </c>
      <c r="B99" s="100">
        <v>464</v>
      </c>
      <c r="C99" s="101" t="s">
        <v>122</v>
      </c>
      <c r="D99" s="109">
        <v>8000</v>
      </c>
      <c r="E99" s="71"/>
      <c r="F99" s="102">
        <v>1</v>
      </c>
      <c r="G99" s="107"/>
      <c r="H99" s="108"/>
      <c r="I99" s="123">
        <v>0</v>
      </c>
      <c r="J99" s="106"/>
      <c r="K99" s="106"/>
      <c r="L99" s="103">
        <v>1.1000000000000001</v>
      </c>
      <c r="M99" s="43">
        <f t="shared" si="31"/>
        <v>0</v>
      </c>
      <c r="N99" s="43">
        <f t="shared" si="32"/>
        <v>0</v>
      </c>
      <c r="O99" s="43">
        <f t="shared" si="33"/>
        <v>0</v>
      </c>
    </row>
    <row r="100" spans="1:15" ht="45" x14ac:dyDescent="0.25">
      <c r="A100" s="106" t="s">
        <v>153</v>
      </c>
      <c r="B100" s="106"/>
      <c r="C100" s="101" t="s">
        <v>122</v>
      </c>
      <c r="D100" s="109">
        <v>5000</v>
      </c>
      <c r="E100" s="71"/>
      <c r="F100" s="107"/>
      <c r="G100" s="107"/>
      <c r="H100" s="108"/>
      <c r="I100" s="103">
        <v>0</v>
      </c>
      <c r="J100" s="106"/>
      <c r="K100" s="106"/>
      <c r="L100" s="103">
        <v>1.1000000000000001</v>
      </c>
      <c r="M100" s="43">
        <f t="shared" si="31"/>
        <v>0</v>
      </c>
      <c r="N100" s="43">
        <f t="shared" si="32"/>
        <v>0</v>
      </c>
      <c r="O100" s="43">
        <f t="shared" si="33"/>
        <v>0</v>
      </c>
    </row>
    <row r="101" spans="1:15" ht="45" x14ac:dyDescent="0.25">
      <c r="A101" s="106" t="s">
        <v>154</v>
      </c>
      <c r="B101" s="106"/>
      <c r="C101" s="101" t="s">
        <v>122</v>
      </c>
      <c r="D101" s="109">
        <v>5000</v>
      </c>
      <c r="E101" s="71"/>
      <c r="F101" s="107"/>
      <c r="G101" s="107"/>
      <c r="H101" s="108"/>
      <c r="I101" s="103">
        <v>0</v>
      </c>
      <c r="J101" s="106"/>
      <c r="K101" s="106"/>
      <c r="L101" s="103">
        <v>1.1000000000000001</v>
      </c>
      <c r="M101" s="43">
        <f>ROUND(D101*I101*L101,0)</f>
        <v>0</v>
      </c>
      <c r="N101" s="43">
        <f>ROUND(D101*J101*L101,0)</f>
        <v>0</v>
      </c>
      <c r="O101" s="43">
        <f>ROUND(D101*K101*L101,0)</f>
        <v>0</v>
      </c>
    </row>
    <row r="102" spans="1:15" x14ac:dyDescent="0.25">
      <c r="A102" s="101" t="s">
        <v>133</v>
      </c>
      <c r="B102" s="106"/>
      <c r="C102" s="101" t="s">
        <v>122</v>
      </c>
      <c r="D102" s="109">
        <v>6000</v>
      </c>
      <c r="E102" s="71"/>
      <c r="F102" s="107"/>
      <c r="G102" s="107"/>
      <c r="H102" s="108"/>
      <c r="I102" s="103">
        <v>0</v>
      </c>
      <c r="J102" s="106"/>
      <c r="K102" s="106"/>
      <c r="L102" s="103">
        <v>1.1000000000000001</v>
      </c>
      <c r="M102" s="43">
        <f t="shared" ref="M102:M104" si="34">ROUND(D102*I102*L102,0)</f>
        <v>0</v>
      </c>
      <c r="N102" s="43">
        <f t="shared" ref="N102:N104" si="35">ROUND(D102*J102*L102,0)</f>
        <v>0</v>
      </c>
      <c r="O102" s="43">
        <f t="shared" ref="O102:O104" si="36">ROUND(D102*K102*L102,0)</f>
        <v>0</v>
      </c>
    </row>
    <row r="103" spans="1:15" x14ac:dyDescent="0.25">
      <c r="A103" s="101" t="s">
        <v>134</v>
      </c>
      <c r="B103" s="100">
        <v>116</v>
      </c>
      <c r="C103" s="101" t="s">
        <v>122</v>
      </c>
      <c r="D103" s="109">
        <v>8000</v>
      </c>
      <c r="E103" s="71"/>
      <c r="F103" s="102">
        <v>1</v>
      </c>
      <c r="G103" s="107"/>
      <c r="H103" s="108"/>
      <c r="I103" s="123">
        <v>0</v>
      </c>
      <c r="J103" s="106"/>
      <c r="K103" s="106"/>
      <c r="L103" s="103">
        <v>1.1000000000000001</v>
      </c>
      <c r="M103" s="43">
        <f t="shared" si="34"/>
        <v>0</v>
      </c>
      <c r="N103" s="43">
        <f t="shared" si="35"/>
        <v>0</v>
      </c>
      <c r="O103" s="43">
        <f t="shared" si="36"/>
        <v>0</v>
      </c>
    </row>
    <row r="104" spans="1:15" ht="45" x14ac:dyDescent="0.25">
      <c r="A104" s="106" t="s">
        <v>155</v>
      </c>
      <c r="B104" s="106"/>
      <c r="C104" s="101" t="s">
        <v>122</v>
      </c>
      <c r="D104" s="109">
        <v>7000</v>
      </c>
      <c r="E104" s="71"/>
      <c r="F104" s="107"/>
      <c r="G104" s="107"/>
      <c r="H104" s="108"/>
      <c r="I104" s="103">
        <v>0</v>
      </c>
      <c r="J104" s="106"/>
      <c r="K104" s="106"/>
      <c r="L104" s="103">
        <v>1.1000000000000001</v>
      </c>
      <c r="M104" s="43">
        <f t="shared" si="34"/>
        <v>0</v>
      </c>
      <c r="N104" s="43">
        <f t="shared" si="35"/>
        <v>0</v>
      </c>
      <c r="O104" s="43">
        <f t="shared" si="36"/>
        <v>0</v>
      </c>
    </row>
    <row r="105" spans="1:15" ht="135" x14ac:dyDescent="0.25">
      <c r="A105" s="106" t="s">
        <v>156</v>
      </c>
      <c r="B105" s="106"/>
      <c r="C105" s="101" t="s">
        <v>121</v>
      </c>
      <c r="D105" s="109">
        <v>3000</v>
      </c>
      <c r="E105" s="71"/>
      <c r="F105" s="102">
        <v>1</v>
      </c>
      <c r="G105" s="107"/>
      <c r="H105" s="108"/>
      <c r="I105" s="103">
        <v>0</v>
      </c>
      <c r="J105" s="106"/>
      <c r="K105" s="106"/>
      <c r="L105" s="103">
        <v>1.1000000000000001</v>
      </c>
      <c r="M105" s="43">
        <f>ROUND(D105*I105*L105,0)</f>
        <v>0</v>
      </c>
      <c r="N105" s="43">
        <f>ROUND(D105*J105*L105,0)</f>
        <v>0</v>
      </c>
      <c r="O105" s="43">
        <f>ROUND(D105*K105*L105,0)</f>
        <v>0</v>
      </c>
    </row>
    <row r="106" spans="1:15" ht="75" x14ac:dyDescent="0.25">
      <c r="A106" s="106" t="s">
        <v>157</v>
      </c>
      <c r="B106" s="106"/>
      <c r="C106" s="101" t="s">
        <v>121</v>
      </c>
      <c r="D106" s="109">
        <v>3000</v>
      </c>
      <c r="E106" s="71"/>
      <c r="F106" s="107"/>
      <c r="G106" s="107"/>
      <c r="H106" s="108"/>
      <c r="I106" s="103">
        <v>0</v>
      </c>
      <c r="J106" s="106"/>
      <c r="K106" s="106"/>
      <c r="L106" s="103">
        <v>1.1000000000000001</v>
      </c>
      <c r="M106" s="43">
        <f t="shared" ref="M106:M107" si="37">ROUND(D106*I106*L106,0)</f>
        <v>0</v>
      </c>
      <c r="N106" s="43">
        <f t="shared" ref="N106:N107" si="38">ROUND(D106*J106*L106,0)</f>
        <v>0</v>
      </c>
      <c r="O106" s="43">
        <f t="shared" ref="O106:O107" si="39">ROUND(D106*K106*L106,0)</f>
        <v>0</v>
      </c>
    </row>
    <row r="107" spans="1:15" ht="135" x14ac:dyDescent="0.25">
      <c r="A107" s="106" t="s">
        <v>158</v>
      </c>
      <c r="B107" s="106"/>
      <c r="C107" s="101" t="s">
        <v>135</v>
      </c>
      <c r="D107" s="109">
        <v>5000</v>
      </c>
      <c r="E107" s="71"/>
      <c r="F107" s="107"/>
      <c r="G107" s="107"/>
      <c r="H107" s="108"/>
      <c r="I107" s="103">
        <v>0</v>
      </c>
      <c r="J107" s="106"/>
      <c r="K107" s="106"/>
      <c r="L107" s="103">
        <v>1.1000000000000001</v>
      </c>
      <c r="M107" s="43">
        <f t="shared" si="37"/>
        <v>0</v>
      </c>
      <c r="N107" s="43">
        <f t="shared" si="38"/>
        <v>0</v>
      </c>
      <c r="O107" s="43">
        <f t="shared" si="39"/>
        <v>0</v>
      </c>
    </row>
    <row r="108" spans="1:15" ht="90" x14ac:dyDescent="0.25">
      <c r="A108" s="106" t="s">
        <v>159</v>
      </c>
      <c r="B108" s="106"/>
      <c r="C108" s="101" t="s">
        <v>135</v>
      </c>
      <c r="D108" s="109">
        <v>5000</v>
      </c>
      <c r="E108" s="71"/>
      <c r="F108" s="107"/>
      <c r="G108" s="107"/>
      <c r="H108" s="108"/>
      <c r="I108" s="103">
        <v>0</v>
      </c>
      <c r="J108" s="106"/>
      <c r="K108" s="106"/>
      <c r="L108" s="103">
        <v>1.1000000000000001</v>
      </c>
      <c r="M108" s="43">
        <f>ROUND(D108*I108*L108,0)</f>
        <v>0</v>
      </c>
      <c r="N108" s="43">
        <f>ROUND(D108*J108*L108,0)</f>
        <v>0</v>
      </c>
      <c r="O108" s="43">
        <f>ROUND(D108*K108*L108,0)</f>
        <v>0</v>
      </c>
    </row>
    <row r="109" spans="1:15" x14ac:dyDescent="0.25">
      <c r="A109" s="101" t="s">
        <v>136</v>
      </c>
      <c r="B109" s="106"/>
      <c r="C109" s="101" t="s">
        <v>122</v>
      </c>
      <c r="D109" s="109">
        <v>6000</v>
      </c>
      <c r="E109" s="71"/>
      <c r="F109" s="107"/>
      <c r="G109" s="107"/>
      <c r="H109" s="108"/>
      <c r="I109" s="103">
        <v>0</v>
      </c>
      <c r="J109" s="106"/>
      <c r="K109" s="106"/>
      <c r="L109" s="103">
        <v>1.1000000000000001</v>
      </c>
      <c r="M109" s="43">
        <f t="shared" ref="M109" si="40">ROUND(D109*I109*L109,0)</f>
        <v>0</v>
      </c>
      <c r="N109" s="43">
        <f t="shared" ref="N109" si="41">ROUND(D109*J109*L109,0)</f>
        <v>0</v>
      </c>
      <c r="O109" s="43">
        <f t="shared" ref="O109" si="42">ROUND(D109*K109*L109,0)</f>
        <v>0</v>
      </c>
    </row>
    <row r="110" spans="1:15" x14ac:dyDescent="0.25">
      <c r="A110" s="98" t="s">
        <v>137</v>
      </c>
      <c r="B110" s="184"/>
      <c r="C110" s="185"/>
      <c r="D110" s="185"/>
      <c r="E110" s="185"/>
      <c r="F110" s="185"/>
      <c r="G110" s="185"/>
      <c r="H110" s="185"/>
      <c r="I110" s="185"/>
      <c r="J110" s="185"/>
      <c r="K110" s="185"/>
      <c r="L110" s="186"/>
      <c r="M110" s="111">
        <f>SUM(M76:M109)</f>
        <v>0</v>
      </c>
      <c r="N110" s="111">
        <f t="shared" ref="N110:O110" si="43">SUM(N76:N109)</f>
        <v>0</v>
      </c>
      <c r="O110" s="111">
        <f t="shared" si="43"/>
        <v>0</v>
      </c>
    </row>
    <row r="111" spans="1:15" x14ac:dyDescent="0.25">
      <c r="A111" s="112" t="s">
        <v>78</v>
      </c>
      <c r="B111" s="187"/>
      <c r="C111" s="188"/>
      <c r="D111" s="188"/>
      <c r="E111" s="188"/>
      <c r="F111" s="188"/>
      <c r="G111" s="188"/>
      <c r="H111" s="188"/>
      <c r="I111" s="188"/>
      <c r="J111" s="188"/>
      <c r="K111" s="188"/>
      <c r="L111" s="189"/>
      <c r="M111" s="113">
        <f>M110*19%</f>
        <v>0</v>
      </c>
      <c r="N111" s="113">
        <f t="shared" ref="N111:O111" si="44">N110*19%</f>
        <v>0</v>
      </c>
      <c r="O111" s="113">
        <f t="shared" si="44"/>
        <v>0</v>
      </c>
    </row>
    <row r="112" spans="1:15" ht="30" x14ac:dyDescent="0.25">
      <c r="A112" s="112" t="s">
        <v>138</v>
      </c>
      <c r="B112" s="187"/>
      <c r="C112" s="188"/>
      <c r="D112" s="188"/>
      <c r="E112" s="188"/>
      <c r="F112" s="188"/>
      <c r="G112" s="188"/>
      <c r="H112" s="188"/>
      <c r="I112" s="188"/>
      <c r="J112" s="188"/>
      <c r="K112" s="188"/>
      <c r="L112" s="189"/>
      <c r="M112" s="113">
        <f>M110+M111</f>
        <v>0</v>
      </c>
      <c r="N112" s="113">
        <f t="shared" ref="N112:O112" si="45">N110+N111</f>
        <v>0</v>
      </c>
      <c r="O112" s="113">
        <f t="shared" si="45"/>
        <v>0</v>
      </c>
    </row>
    <row r="114" spans="1:15" x14ac:dyDescent="0.25">
      <c r="A114" s="165" t="s">
        <v>163</v>
      </c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14">
        <v>2372503</v>
      </c>
      <c r="N114" s="115"/>
      <c r="O114" s="115"/>
    </row>
    <row r="115" spans="1:15" x14ac:dyDescent="0.25">
      <c r="A115" s="165" t="s">
        <v>78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14">
        <v>450775</v>
      </c>
      <c r="N115" s="115"/>
      <c r="O115" s="115"/>
    </row>
    <row r="116" spans="1:15" x14ac:dyDescent="0.25">
      <c r="A116" s="165" t="s">
        <v>160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14">
        <v>2823278</v>
      </c>
      <c r="N116" s="115"/>
      <c r="O116" s="115"/>
    </row>
    <row r="117" spans="1:15" s="82" customFormat="1" x14ac:dyDescent="0.25">
      <c r="A117" s="190"/>
      <c r="B117" s="190"/>
      <c r="C117" s="190"/>
      <c r="D117" s="190"/>
      <c r="E117" s="190"/>
    </row>
    <row r="118" spans="1:15" x14ac:dyDescent="0.25">
      <c r="A118" s="179" t="s">
        <v>104</v>
      </c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</row>
    <row r="119" spans="1:15" x14ac:dyDescent="0.25">
      <c r="A119" s="177" t="s">
        <v>164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16">
        <f>M110+M114</f>
        <v>2372503</v>
      </c>
      <c r="N119" s="117"/>
      <c r="O119" s="117"/>
    </row>
    <row r="120" spans="1:15" x14ac:dyDescent="0.25">
      <c r="A120" s="177" t="s">
        <v>78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16">
        <f>M111+M115</f>
        <v>450775</v>
      </c>
      <c r="N120" s="117"/>
      <c r="O120" s="117"/>
    </row>
    <row r="121" spans="1:15" x14ac:dyDescent="0.25">
      <c r="A121" s="177" t="s">
        <v>161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18">
        <f>M112+M116</f>
        <v>2823278</v>
      </c>
      <c r="N121" s="117"/>
      <c r="O121" s="117"/>
    </row>
    <row r="122" spans="1:15" x14ac:dyDescent="0.25">
      <c r="A122" s="192" t="s">
        <v>162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1">
        <f>O72+M121</f>
        <v>207531524</v>
      </c>
      <c r="N122" s="191"/>
      <c r="O122" s="191"/>
    </row>
    <row r="123" spans="1:15" x14ac:dyDescent="0.25">
      <c r="M123" s="124"/>
    </row>
  </sheetData>
  <mergeCells count="55">
    <mergeCell ref="B6:O6"/>
    <mergeCell ref="B1:O1"/>
    <mergeCell ref="B2:O2"/>
    <mergeCell ref="B3:D3"/>
    <mergeCell ref="F3:G3"/>
    <mergeCell ref="I3:O3"/>
    <mergeCell ref="B33:M33"/>
    <mergeCell ref="S7:S8"/>
    <mergeCell ref="B9:O9"/>
    <mergeCell ref="B12:M12"/>
    <mergeCell ref="B14:M14"/>
    <mergeCell ref="B16:M16"/>
    <mergeCell ref="B18:M18"/>
    <mergeCell ref="B20:M20"/>
    <mergeCell ref="B22:M22"/>
    <mergeCell ref="B24:M24"/>
    <mergeCell ref="B27:M27"/>
    <mergeCell ref="B29:M29"/>
    <mergeCell ref="A58:L58"/>
    <mergeCell ref="B35:M35"/>
    <mergeCell ref="C38:M38"/>
    <mergeCell ref="B40:L40"/>
    <mergeCell ref="B41:L41"/>
    <mergeCell ref="B42:L42"/>
    <mergeCell ref="B43:O43"/>
    <mergeCell ref="B44:O44"/>
    <mergeCell ref="B53:L53"/>
    <mergeCell ref="B54:L54"/>
    <mergeCell ref="B55:L55"/>
    <mergeCell ref="A57:L57"/>
    <mergeCell ref="A75:O75"/>
    <mergeCell ref="A59:L59"/>
    <mergeCell ref="A61:L61"/>
    <mergeCell ref="A62:L62"/>
    <mergeCell ref="A63:L63"/>
    <mergeCell ref="A65:L65"/>
    <mergeCell ref="A66:L66"/>
    <mergeCell ref="A67:L67"/>
    <mergeCell ref="A69:L69"/>
    <mergeCell ref="A70:L70"/>
    <mergeCell ref="A71:L71"/>
    <mergeCell ref="A72:L72"/>
    <mergeCell ref="A122:L122"/>
    <mergeCell ref="M122:O122"/>
    <mergeCell ref="B110:L110"/>
    <mergeCell ref="B111:L111"/>
    <mergeCell ref="B112:L112"/>
    <mergeCell ref="A114:L114"/>
    <mergeCell ref="A115:L115"/>
    <mergeCell ref="A116:L116"/>
    <mergeCell ref="A117:E117"/>
    <mergeCell ref="A118:O118"/>
    <mergeCell ref="A119:L119"/>
    <mergeCell ref="A120:L120"/>
    <mergeCell ref="A121:L1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2BC4-31A2-446C-BF0C-33DDCB1B99B6}">
  <dimension ref="B2:H44"/>
  <sheetViews>
    <sheetView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D40" sqref="D40"/>
    </sheetView>
  </sheetViews>
  <sheetFormatPr baseColWidth="10" defaultRowHeight="15" x14ac:dyDescent="0.25"/>
  <cols>
    <col min="3" max="3" width="29.85546875" style="126" customWidth="1"/>
    <col min="4" max="4" width="24.7109375" customWidth="1"/>
    <col min="5" max="5" width="35.28515625" customWidth="1"/>
    <col min="6" max="6" width="13.28515625" customWidth="1"/>
    <col min="7" max="7" width="9.5703125" customWidth="1"/>
  </cols>
  <sheetData>
    <row r="2" spans="2:7" x14ac:dyDescent="0.25">
      <c r="B2" s="127" t="s">
        <v>185</v>
      </c>
      <c r="C2" s="131" t="s">
        <v>186</v>
      </c>
      <c r="D2" s="127" t="s">
        <v>187</v>
      </c>
      <c r="E2" s="127" t="s">
        <v>188</v>
      </c>
      <c r="F2" s="127" t="s">
        <v>189</v>
      </c>
      <c r="G2" s="127" t="s">
        <v>190</v>
      </c>
    </row>
    <row r="3" spans="2:7" x14ac:dyDescent="0.25">
      <c r="B3" s="127">
        <v>1</v>
      </c>
      <c r="C3" s="132" t="s">
        <v>165</v>
      </c>
      <c r="D3" s="128" t="s">
        <v>192</v>
      </c>
      <c r="E3" s="128" t="s">
        <v>165</v>
      </c>
      <c r="F3" s="129">
        <v>43795</v>
      </c>
      <c r="G3" s="128">
        <v>68</v>
      </c>
    </row>
    <row r="4" spans="2:7" x14ac:dyDescent="0.25">
      <c r="B4" s="127">
        <v>2</v>
      </c>
      <c r="C4" s="132" t="s">
        <v>166</v>
      </c>
      <c r="D4" s="128" t="s">
        <v>192</v>
      </c>
      <c r="E4" s="128" t="s">
        <v>166</v>
      </c>
      <c r="F4" s="129">
        <v>43774</v>
      </c>
      <c r="G4" s="128">
        <v>72</v>
      </c>
    </row>
    <row r="5" spans="2:7" ht="25.5" x14ac:dyDescent="0.25">
      <c r="B5" s="127">
        <v>3</v>
      </c>
      <c r="C5" s="132" t="s">
        <v>167</v>
      </c>
      <c r="D5" s="128" t="s">
        <v>192</v>
      </c>
      <c r="E5" s="128" t="s">
        <v>167</v>
      </c>
      <c r="F5" s="129">
        <v>43795</v>
      </c>
      <c r="G5" s="128">
        <v>13</v>
      </c>
    </row>
    <row r="6" spans="2:7" ht="25.5" x14ac:dyDescent="0.25">
      <c r="B6" s="127">
        <v>4</v>
      </c>
      <c r="C6" s="132" t="s">
        <v>168</v>
      </c>
      <c r="D6" s="128" t="s">
        <v>193</v>
      </c>
      <c r="E6" s="128" t="s">
        <v>168</v>
      </c>
      <c r="F6" s="129">
        <v>43805</v>
      </c>
      <c r="G6" s="128">
        <v>4</v>
      </c>
    </row>
    <row r="7" spans="2:7" x14ac:dyDescent="0.25">
      <c r="B7" s="127">
        <v>5</v>
      </c>
      <c r="C7" s="132" t="s">
        <v>169</v>
      </c>
      <c r="D7" s="128" t="s">
        <v>192</v>
      </c>
      <c r="E7" s="128" t="s">
        <v>169</v>
      </c>
      <c r="F7" s="129">
        <v>43822</v>
      </c>
      <c r="G7" s="128">
        <v>8</v>
      </c>
    </row>
    <row r="8" spans="2:7" x14ac:dyDescent="0.25">
      <c r="B8" s="127">
        <v>6</v>
      </c>
      <c r="C8" s="132" t="s">
        <v>170</v>
      </c>
      <c r="D8" s="128" t="s">
        <v>192</v>
      </c>
      <c r="E8" s="128" t="s">
        <v>170</v>
      </c>
      <c r="F8" s="129">
        <v>43858</v>
      </c>
      <c r="G8" s="128">
        <v>1</v>
      </c>
    </row>
    <row r="9" spans="2:7" x14ac:dyDescent="0.25">
      <c r="B9" s="127">
        <v>7</v>
      </c>
      <c r="C9" s="132" t="s">
        <v>171</v>
      </c>
      <c r="D9" s="128" t="s">
        <v>192</v>
      </c>
      <c r="E9" s="128" t="s">
        <v>171</v>
      </c>
      <c r="F9" s="129">
        <v>43914</v>
      </c>
      <c r="G9" s="128">
        <v>6</v>
      </c>
    </row>
    <row r="10" spans="2:7" ht="25.5" x14ac:dyDescent="0.25">
      <c r="B10" s="127">
        <v>8</v>
      </c>
      <c r="C10" s="132" t="s">
        <v>172</v>
      </c>
      <c r="D10" s="128" t="s">
        <v>192</v>
      </c>
      <c r="E10" s="128" t="s">
        <v>172</v>
      </c>
      <c r="F10" s="129">
        <v>43943</v>
      </c>
      <c r="G10" s="128">
        <v>2</v>
      </c>
    </row>
    <row r="11" spans="2:7" x14ac:dyDescent="0.25">
      <c r="B11" s="127">
        <v>9</v>
      </c>
      <c r="C11" s="132" t="s">
        <v>173</v>
      </c>
      <c r="D11" s="128" t="s">
        <v>192</v>
      </c>
      <c r="E11" s="128" t="s">
        <v>173</v>
      </c>
      <c r="F11" s="129">
        <v>44007</v>
      </c>
      <c r="G11" s="128">
        <v>2</v>
      </c>
    </row>
    <row r="12" spans="2:7" x14ac:dyDescent="0.25">
      <c r="B12" s="127">
        <v>10</v>
      </c>
      <c r="C12" s="132" t="s">
        <v>174</v>
      </c>
      <c r="D12" s="128" t="s">
        <v>192</v>
      </c>
      <c r="E12" s="128" t="s">
        <v>174</v>
      </c>
      <c r="F12" s="129">
        <v>44078</v>
      </c>
      <c r="G12" s="128">
        <v>2</v>
      </c>
    </row>
    <row r="13" spans="2:7" ht="25.5" x14ac:dyDescent="0.25">
      <c r="B13" s="127">
        <v>11</v>
      </c>
      <c r="C13" s="132" t="s">
        <v>175</v>
      </c>
      <c r="D13" s="128" t="s">
        <v>192</v>
      </c>
      <c r="E13" s="128" t="s">
        <v>175</v>
      </c>
      <c r="F13" s="129">
        <v>44104</v>
      </c>
      <c r="G13" s="128">
        <v>2</v>
      </c>
    </row>
    <row r="14" spans="2:7" ht="25.5" x14ac:dyDescent="0.25">
      <c r="B14" s="127">
        <v>12</v>
      </c>
      <c r="C14" s="132" t="s">
        <v>176</v>
      </c>
      <c r="D14" s="128" t="s">
        <v>193</v>
      </c>
      <c r="E14" s="128" t="s">
        <v>198</v>
      </c>
      <c r="F14" s="129">
        <v>44043</v>
      </c>
      <c r="G14" s="128">
        <v>3</v>
      </c>
    </row>
    <row r="15" spans="2:7" ht="38.25" x14ac:dyDescent="0.25">
      <c r="B15" s="127">
        <v>13</v>
      </c>
      <c r="C15" s="132" t="s">
        <v>194</v>
      </c>
      <c r="D15" s="128" t="s">
        <v>195</v>
      </c>
      <c r="E15" s="128" t="s">
        <v>199</v>
      </c>
      <c r="F15" s="129">
        <v>44046</v>
      </c>
      <c r="G15" s="128">
        <v>5</v>
      </c>
    </row>
    <row r="16" spans="2:7" ht="25.5" x14ac:dyDescent="0.25">
      <c r="B16" s="133">
        <v>14</v>
      </c>
      <c r="C16" s="134" t="s">
        <v>196</v>
      </c>
      <c r="D16" s="135" t="s">
        <v>192</v>
      </c>
      <c r="E16" s="135" t="s">
        <v>197</v>
      </c>
      <c r="F16" s="135"/>
      <c r="G16" s="135"/>
    </row>
    <row r="17" spans="2:8" x14ac:dyDescent="0.25">
      <c r="B17" s="133">
        <v>15</v>
      </c>
      <c r="C17" s="134" t="s">
        <v>200</v>
      </c>
      <c r="D17" s="135" t="s">
        <v>193</v>
      </c>
      <c r="E17" s="135" t="s">
        <v>201</v>
      </c>
      <c r="F17" s="136">
        <v>44046</v>
      </c>
      <c r="G17" s="135">
        <v>2</v>
      </c>
    </row>
    <row r="18" spans="2:8" x14ac:dyDescent="0.25">
      <c r="B18" s="133">
        <v>16</v>
      </c>
      <c r="C18" s="134" t="s">
        <v>202</v>
      </c>
      <c r="D18" s="135" t="s">
        <v>203</v>
      </c>
      <c r="E18" s="135" t="s">
        <v>201</v>
      </c>
      <c r="F18" s="136">
        <v>44048</v>
      </c>
      <c r="G18" s="135">
        <v>2</v>
      </c>
    </row>
    <row r="19" spans="2:8" ht="25.5" x14ac:dyDescent="0.25">
      <c r="B19" s="133">
        <v>17</v>
      </c>
      <c r="C19" s="134" t="s">
        <v>204</v>
      </c>
      <c r="D19" s="135" t="s">
        <v>203</v>
      </c>
      <c r="E19" s="135" t="s">
        <v>207</v>
      </c>
      <c r="F19" s="136">
        <v>44061</v>
      </c>
      <c r="G19" s="135">
        <v>2</v>
      </c>
      <c r="H19" s="130" t="s">
        <v>209</v>
      </c>
    </row>
    <row r="20" spans="2:8" ht="25.5" x14ac:dyDescent="0.25">
      <c r="B20" s="133">
        <v>18</v>
      </c>
      <c r="C20" s="134" t="s">
        <v>206</v>
      </c>
      <c r="D20" s="135" t="s">
        <v>203</v>
      </c>
      <c r="E20" s="135" t="s">
        <v>205</v>
      </c>
      <c r="F20" s="136">
        <v>44062</v>
      </c>
      <c r="G20" s="135">
        <v>1</v>
      </c>
    </row>
    <row r="21" spans="2:8" ht="25.5" x14ac:dyDescent="0.25">
      <c r="B21" s="133">
        <v>19</v>
      </c>
      <c r="C21" s="134" t="s">
        <v>208</v>
      </c>
      <c r="D21" s="135" t="s">
        <v>203</v>
      </c>
      <c r="E21" s="135" t="s">
        <v>207</v>
      </c>
      <c r="F21" s="136">
        <v>44070</v>
      </c>
      <c r="G21" s="135">
        <v>7</v>
      </c>
      <c r="H21" s="130" t="s">
        <v>209</v>
      </c>
    </row>
    <row r="22" spans="2:8" x14ac:dyDescent="0.25">
      <c r="B22" s="127">
        <v>20</v>
      </c>
      <c r="C22" s="132" t="s">
        <v>210</v>
      </c>
      <c r="D22" s="128" t="s">
        <v>193</v>
      </c>
      <c r="E22" s="128" t="s">
        <v>211</v>
      </c>
      <c r="F22" s="129">
        <v>44083</v>
      </c>
      <c r="G22" s="128">
        <v>2</v>
      </c>
    </row>
    <row r="23" spans="2:8" ht="25.5" x14ac:dyDescent="0.25">
      <c r="B23" s="127">
        <v>21</v>
      </c>
      <c r="C23" s="132" t="s">
        <v>212</v>
      </c>
      <c r="D23" s="128" t="s">
        <v>203</v>
      </c>
      <c r="E23" s="128" t="s">
        <v>213</v>
      </c>
      <c r="F23" s="129">
        <v>44089</v>
      </c>
      <c r="G23" s="128">
        <v>2</v>
      </c>
    </row>
    <row r="24" spans="2:8" ht="51" x14ac:dyDescent="0.25">
      <c r="B24" s="127">
        <v>22</v>
      </c>
      <c r="C24" s="132" t="s">
        <v>177</v>
      </c>
      <c r="D24" s="128" t="s">
        <v>192</v>
      </c>
      <c r="E24" s="128" t="s">
        <v>214</v>
      </c>
      <c r="F24" s="129">
        <v>44102</v>
      </c>
      <c r="G24" s="128">
        <v>1</v>
      </c>
    </row>
    <row r="25" spans="2:8" ht="25.5" x14ac:dyDescent="0.25">
      <c r="B25" s="127">
        <v>23</v>
      </c>
      <c r="C25" s="132" t="s">
        <v>216</v>
      </c>
      <c r="D25" s="128" t="s">
        <v>203</v>
      </c>
      <c r="E25" s="128" t="s">
        <v>215</v>
      </c>
      <c r="F25" s="129">
        <v>44122</v>
      </c>
      <c r="G25" s="128">
        <v>4</v>
      </c>
    </row>
    <row r="26" spans="2:8" ht="25.5" x14ac:dyDescent="0.25">
      <c r="B26" s="127">
        <v>24</v>
      </c>
      <c r="C26" s="132" t="s">
        <v>178</v>
      </c>
      <c r="D26" s="128" t="s">
        <v>192</v>
      </c>
      <c r="E26" s="128" t="s">
        <v>217</v>
      </c>
      <c r="F26" s="129">
        <v>44153</v>
      </c>
      <c r="G26" s="128">
        <v>1</v>
      </c>
    </row>
    <row r="27" spans="2:8" ht="38.25" x14ac:dyDescent="0.25">
      <c r="B27" s="127">
        <v>25</v>
      </c>
      <c r="C27" s="132" t="s">
        <v>179</v>
      </c>
      <c r="D27" s="128" t="s">
        <v>192</v>
      </c>
      <c r="E27" s="128" t="s">
        <v>218</v>
      </c>
      <c r="F27" s="129">
        <v>44153</v>
      </c>
      <c r="G27" s="128">
        <v>1</v>
      </c>
    </row>
    <row r="28" spans="2:8" ht="25.5" x14ac:dyDescent="0.25">
      <c r="B28" s="127">
        <v>26</v>
      </c>
      <c r="C28" s="132" t="s">
        <v>180</v>
      </c>
      <c r="D28" s="128" t="s">
        <v>192</v>
      </c>
      <c r="E28" s="128" t="s">
        <v>219</v>
      </c>
      <c r="F28" s="129">
        <v>44155</v>
      </c>
      <c r="G28" s="128">
        <v>1</v>
      </c>
    </row>
    <row r="29" spans="2:8" ht="25.5" x14ac:dyDescent="0.25">
      <c r="B29" s="127">
        <v>27</v>
      </c>
      <c r="C29" s="132" t="s">
        <v>181</v>
      </c>
      <c r="D29" s="128" t="s">
        <v>192</v>
      </c>
      <c r="E29" s="128" t="s">
        <v>220</v>
      </c>
      <c r="F29" s="129">
        <v>44168</v>
      </c>
      <c r="G29" s="128">
        <v>1</v>
      </c>
    </row>
    <row r="30" spans="2:8" ht="25.5" x14ac:dyDescent="0.25">
      <c r="B30" s="127">
        <v>28</v>
      </c>
      <c r="C30" s="132" t="s">
        <v>222</v>
      </c>
      <c r="D30" s="128" t="s">
        <v>193</v>
      </c>
      <c r="E30" s="128" t="s">
        <v>221</v>
      </c>
      <c r="F30" s="129">
        <v>44175</v>
      </c>
      <c r="G30" s="128">
        <v>53</v>
      </c>
    </row>
    <row r="31" spans="2:8" ht="25.5" x14ac:dyDescent="0.25">
      <c r="B31" s="127">
        <v>29</v>
      </c>
      <c r="C31" s="132" t="s">
        <v>223</v>
      </c>
      <c r="D31" s="128" t="s">
        <v>203</v>
      </c>
      <c r="E31" s="128" t="s">
        <v>224</v>
      </c>
      <c r="F31" s="129">
        <v>44089</v>
      </c>
      <c r="G31" s="128">
        <v>3</v>
      </c>
    </row>
    <row r="32" spans="2:8" ht="25.5" x14ac:dyDescent="0.25">
      <c r="B32" s="127">
        <v>30</v>
      </c>
      <c r="C32" s="132" t="s">
        <v>182</v>
      </c>
      <c r="D32" s="128" t="s">
        <v>192</v>
      </c>
      <c r="E32" s="128" t="s">
        <v>225</v>
      </c>
      <c r="F32" s="129">
        <v>44217</v>
      </c>
      <c r="G32" s="128">
        <v>2</v>
      </c>
    </row>
    <row r="33" spans="2:7" ht="76.5" x14ac:dyDescent="0.25">
      <c r="B33" s="127">
        <v>31</v>
      </c>
      <c r="C33" s="132" t="s">
        <v>229</v>
      </c>
      <c r="D33" s="128" t="s">
        <v>192</v>
      </c>
      <c r="E33" s="128" t="s">
        <v>230</v>
      </c>
      <c r="F33" s="129">
        <v>44264</v>
      </c>
      <c r="G33" s="128">
        <v>3</v>
      </c>
    </row>
    <row r="34" spans="2:7" ht="25.5" x14ac:dyDescent="0.25">
      <c r="B34" s="127">
        <v>32</v>
      </c>
      <c r="C34" s="132" t="s">
        <v>227</v>
      </c>
      <c r="D34" s="128" t="s">
        <v>228</v>
      </c>
      <c r="E34" s="128" t="s">
        <v>231</v>
      </c>
      <c r="F34" s="129">
        <v>44363</v>
      </c>
      <c r="G34" s="128">
        <v>2</v>
      </c>
    </row>
    <row r="35" spans="2:7" ht="76.5" x14ac:dyDescent="0.25">
      <c r="B35" s="127">
        <v>33</v>
      </c>
      <c r="C35" s="132" t="s">
        <v>183</v>
      </c>
      <c r="D35" s="128" t="s">
        <v>192</v>
      </c>
      <c r="E35" s="128" t="s">
        <v>226</v>
      </c>
      <c r="F35" s="129">
        <v>44292</v>
      </c>
      <c r="G35" s="128">
        <v>3</v>
      </c>
    </row>
    <row r="36" spans="2:7" ht="51" x14ac:dyDescent="0.25">
      <c r="B36" s="127">
        <v>34</v>
      </c>
      <c r="C36" s="132" t="s">
        <v>232</v>
      </c>
      <c r="D36" s="128" t="s">
        <v>228</v>
      </c>
      <c r="E36" s="128" t="s">
        <v>233</v>
      </c>
      <c r="F36" s="129">
        <v>44292</v>
      </c>
      <c r="G36" s="128">
        <v>4</v>
      </c>
    </row>
    <row r="37" spans="2:7" ht="38.25" x14ac:dyDescent="0.25">
      <c r="B37" s="127">
        <v>35</v>
      </c>
      <c r="C37" s="132" t="s">
        <v>234</v>
      </c>
      <c r="D37" s="128" t="s">
        <v>192</v>
      </c>
      <c r="E37" s="128" t="s">
        <v>235</v>
      </c>
      <c r="F37" s="129">
        <v>44419</v>
      </c>
      <c r="G37" s="128">
        <v>7</v>
      </c>
    </row>
    <row r="38" spans="2:7" ht="38.25" x14ac:dyDescent="0.25">
      <c r="B38" s="127">
        <v>36</v>
      </c>
      <c r="C38" s="132" t="s">
        <v>236</v>
      </c>
      <c r="D38" s="128" t="s">
        <v>237</v>
      </c>
      <c r="E38" s="128" t="s">
        <v>238</v>
      </c>
      <c r="F38" s="129">
        <v>44481</v>
      </c>
      <c r="G38" s="128">
        <v>6</v>
      </c>
    </row>
    <row r="39" spans="2:7" ht="25.5" x14ac:dyDescent="0.25">
      <c r="B39" s="127">
        <v>37</v>
      </c>
      <c r="C39" s="132" t="s">
        <v>184</v>
      </c>
      <c r="D39" s="128" t="s">
        <v>239</v>
      </c>
      <c r="E39" s="132" t="s">
        <v>184</v>
      </c>
      <c r="F39" s="128" t="s">
        <v>240</v>
      </c>
      <c r="G39" s="128">
        <v>1986</v>
      </c>
    </row>
    <row r="40" spans="2:7" ht="25.5" x14ac:dyDescent="0.25">
      <c r="B40" s="127">
        <v>38</v>
      </c>
      <c r="C40" s="132" t="s">
        <v>210</v>
      </c>
      <c r="D40" s="128" t="s">
        <v>193</v>
      </c>
      <c r="E40" s="128" t="s">
        <v>241</v>
      </c>
      <c r="F40" s="129">
        <v>44426</v>
      </c>
      <c r="G40" s="128">
        <v>903</v>
      </c>
    </row>
    <row r="41" spans="2:7" ht="25.5" x14ac:dyDescent="0.25">
      <c r="B41" s="127">
        <v>39</v>
      </c>
      <c r="C41" s="132" t="s">
        <v>210</v>
      </c>
      <c r="D41" s="128" t="s">
        <v>193</v>
      </c>
      <c r="E41" s="128" t="s">
        <v>242</v>
      </c>
      <c r="F41" s="129">
        <v>44427</v>
      </c>
      <c r="G41" s="128">
        <v>36</v>
      </c>
    </row>
    <row r="42" spans="2:7" x14ac:dyDescent="0.25">
      <c r="B42" s="127">
        <v>40</v>
      </c>
      <c r="C42" s="132" t="s">
        <v>210</v>
      </c>
      <c r="D42" s="128" t="s">
        <v>193</v>
      </c>
      <c r="E42" s="128" t="s">
        <v>224</v>
      </c>
      <c r="F42" s="129">
        <v>44404</v>
      </c>
      <c r="G42" s="128">
        <v>4</v>
      </c>
    </row>
    <row r="43" spans="2:7" x14ac:dyDescent="0.25">
      <c r="B43" s="127">
        <v>41</v>
      </c>
      <c r="C43" s="132" t="s">
        <v>210</v>
      </c>
      <c r="D43" s="128" t="s">
        <v>193</v>
      </c>
      <c r="E43" s="128" t="s">
        <v>224</v>
      </c>
      <c r="F43" s="129">
        <v>44410</v>
      </c>
      <c r="G43" s="128">
        <v>4</v>
      </c>
    </row>
    <row r="44" spans="2:7" x14ac:dyDescent="0.25">
      <c r="B44" s="193" t="s">
        <v>191</v>
      </c>
      <c r="C44" s="193"/>
      <c r="D44" s="193"/>
      <c r="E44" s="193"/>
      <c r="F44" s="193"/>
      <c r="G44" s="128">
        <f>SUM(G3:G43)</f>
        <v>3231</v>
      </c>
    </row>
  </sheetData>
  <mergeCells count="1">
    <mergeCell ref="B44:F4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5ADC-5553-41E1-A3E4-F969C17FF1CF}">
  <dimension ref="B1:D12"/>
  <sheetViews>
    <sheetView tabSelected="1" workbookViewId="0">
      <selection activeCell="C11" sqref="C11"/>
    </sheetView>
  </sheetViews>
  <sheetFormatPr baseColWidth="10" defaultRowHeight="15" x14ac:dyDescent="0.25"/>
  <cols>
    <col min="2" max="2" width="28.85546875" customWidth="1"/>
    <col min="3" max="3" width="30.7109375" customWidth="1"/>
    <col min="4" max="4" width="18.140625" customWidth="1"/>
  </cols>
  <sheetData>
    <row r="1" spans="2:4" ht="15.75" thickBot="1" x14ac:dyDescent="0.3"/>
    <row r="2" spans="2:4" ht="30.75" thickBot="1" x14ac:dyDescent="0.3">
      <c r="B2" s="194" t="s">
        <v>243</v>
      </c>
      <c r="C2" s="195" t="s">
        <v>244</v>
      </c>
      <c r="D2" s="195" t="s">
        <v>245</v>
      </c>
    </row>
    <row r="3" spans="2:4" ht="15.75" thickBot="1" x14ac:dyDescent="0.3">
      <c r="B3" s="196">
        <v>1</v>
      </c>
      <c r="C3" s="197" t="s">
        <v>250</v>
      </c>
      <c r="D3" s="200">
        <v>11882507</v>
      </c>
    </row>
    <row r="4" spans="2:4" ht="30.75" thickBot="1" x14ac:dyDescent="0.3">
      <c r="B4" s="196">
        <v>2</v>
      </c>
      <c r="C4" s="197" t="s">
        <v>249</v>
      </c>
      <c r="D4" s="200">
        <v>11882507</v>
      </c>
    </row>
    <row r="5" spans="2:4" ht="15.75" thickBot="1" x14ac:dyDescent="0.3">
      <c r="B5" s="196">
        <v>3</v>
      </c>
      <c r="C5" s="197" t="s">
        <v>248</v>
      </c>
      <c r="D5" s="200">
        <v>11882507</v>
      </c>
    </row>
    <row r="6" spans="2:4" ht="15.75" thickBot="1" x14ac:dyDescent="0.3">
      <c r="B6" s="196">
        <v>4</v>
      </c>
      <c r="C6" s="197" t="s">
        <v>247</v>
      </c>
      <c r="D6" s="200">
        <v>11882507</v>
      </c>
    </row>
    <row r="7" spans="2:4" ht="15.75" thickBot="1" x14ac:dyDescent="0.3">
      <c r="B7" s="198" t="s">
        <v>246</v>
      </c>
      <c r="C7" s="199"/>
      <c r="D7" s="200">
        <f>SUM(D3:D6)</f>
        <v>47530028</v>
      </c>
    </row>
    <row r="9" spans="2:4" x14ac:dyDescent="0.25">
      <c r="D9" s="202">
        <f>D7*10%</f>
        <v>4753002.8</v>
      </c>
    </row>
    <row r="10" spans="2:4" x14ac:dyDescent="0.25">
      <c r="C10" s="203">
        <v>95702525</v>
      </c>
      <c r="D10" s="201">
        <f>D7+C10</f>
        <v>143232553</v>
      </c>
    </row>
    <row r="11" spans="2:4" x14ac:dyDescent="0.25">
      <c r="C11" s="203">
        <v>118825070</v>
      </c>
    </row>
    <row r="12" spans="2:4" x14ac:dyDescent="0.25">
      <c r="C12" s="203"/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 de pago</vt:lpstr>
      <vt:lpstr>Oferta economica.</vt:lpstr>
      <vt:lpstr>Evaluación 500m</vt:lpstr>
      <vt:lpstr>Evaluación 200m</vt:lpstr>
      <vt:lpstr>Hoja4</vt:lpstr>
      <vt:lpstr>Interventoría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AnaMaría Gomez Colmenares</dc:creator>
  <cp:lastModifiedBy>AnaMaría Gomez Colmenares</cp:lastModifiedBy>
  <dcterms:created xsi:type="dcterms:W3CDTF">2021-10-11T19:24:50Z</dcterms:created>
  <dcterms:modified xsi:type="dcterms:W3CDTF">2022-03-23T21:21:54Z</dcterms:modified>
</cp:coreProperties>
</file>