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D:\Usuarios\Vilma.Lopez\Documents\PAA-2019\"/>
    </mc:Choice>
  </mc:AlternateContent>
  <xr:revisionPtr revIDLastSave="0" documentId="8_{FE7B2655-4780-4B62-A0F8-43E9D20C49B2}" xr6:coauthVersionLast="44" xr6:coauthVersionMax="44" xr10:uidLastSave="{00000000-0000-0000-0000-000000000000}"/>
  <bookViews>
    <workbookView xWindow="-120" yWindow="-120" windowWidth="29040" windowHeight="15840" xr2:uid="{00000000-000D-0000-FFFF-FFFF00000000}"/>
  </bookViews>
  <sheets>
    <sheet name="PAA INVERSION" sheetId="3" r:id="rId1"/>
  </sheets>
  <definedNames>
    <definedName name="_xlnm._FilterDatabase" localSheetId="0" hidden="1">'PAA INVERSION'!$A$1:$AZ$227</definedName>
    <definedName name="_Hlk529443310" localSheetId="0">'PAA INVERSION'!$B$220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22" i="3" l="1"/>
  <c r="J220" i="3"/>
  <c r="J218" i="3"/>
  <c r="J214" i="3"/>
  <c r="J213" i="3"/>
  <c r="J212" i="3"/>
  <c r="J211" i="3"/>
  <c r="J210" i="3"/>
  <c r="J209" i="3"/>
  <c r="J207" i="3"/>
  <c r="J206" i="3"/>
  <c r="J204" i="3"/>
  <c r="J202" i="3"/>
  <c r="J199" i="3"/>
  <c r="J198" i="3"/>
  <c r="J195" i="3"/>
  <c r="J194" i="3"/>
  <c r="J193" i="3"/>
  <c r="J191" i="3"/>
  <c r="J190" i="3"/>
  <c r="J186" i="3"/>
  <c r="J184" i="3"/>
  <c r="J183" i="3"/>
  <c r="J167" i="3"/>
  <c r="J166" i="3"/>
  <c r="J152" i="3"/>
  <c r="J143" i="3"/>
  <c r="J136" i="3"/>
  <c r="J121" i="3"/>
  <c r="J120" i="3"/>
  <c r="J119" i="3"/>
  <c r="J115" i="3"/>
  <c r="J101" i="3"/>
  <c r="J99" i="3"/>
  <c r="J98" i="3"/>
  <c r="J97" i="3"/>
  <c r="J96" i="3"/>
  <c r="J93" i="3"/>
  <c r="J92" i="3"/>
  <c r="J91" i="3"/>
  <c r="J89" i="3"/>
  <c r="J87" i="3"/>
  <c r="J86" i="3"/>
  <c r="J62" i="3"/>
  <c r="J50" i="3"/>
  <c r="J48" i="3"/>
  <c r="J43" i="3"/>
  <c r="J37" i="3"/>
  <c r="J34" i="3"/>
  <c r="J32" i="3"/>
  <c r="J31" i="3"/>
  <c r="J30" i="3"/>
  <c r="J29" i="3"/>
  <c r="J28" i="3"/>
  <c r="J27" i="3"/>
  <c r="J26" i="3"/>
  <c r="J25" i="3"/>
  <c r="J24" i="3"/>
  <c r="J23" i="3"/>
  <c r="J21" i="3"/>
  <c r="J20" i="3"/>
  <c r="J19" i="3"/>
  <c r="J18" i="3"/>
  <c r="J17" i="3"/>
  <c r="J15" i="3"/>
  <c r="J14" i="3"/>
  <c r="J8" i="3"/>
  <c r="J7" i="3"/>
  <c r="J6" i="3"/>
  <c r="J5" i="3"/>
  <c r="J2" i="3"/>
  <c r="I89" i="3"/>
  <c r="I50" i="3"/>
  <c r="I101" i="3"/>
  <c r="I32" i="3"/>
  <c r="I87" i="3" l="1"/>
  <c r="I86" i="3"/>
  <c r="I62" i="3"/>
  <c r="I220" i="3" l="1"/>
  <c r="I97" i="3" l="1"/>
  <c r="I183" i="3"/>
  <c r="I166" i="3"/>
  <c r="I121" i="3"/>
  <c r="I120" i="3"/>
  <c r="I191" i="3"/>
  <c r="I92" i="3" l="1"/>
  <c r="I96" i="3"/>
  <c r="I19" i="3"/>
  <c r="I28" i="3"/>
  <c r="I8" i="3" l="1"/>
  <c r="I7" i="3" l="1"/>
  <c r="I93" i="3" l="1"/>
  <c r="I26" i="3"/>
  <c r="I27" i="3"/>
  <c r="I34" i="3" l="1"/>
  <c r="I23" i="3" l="1"/>
  <c r="I31" i="3" l="1"/>
  <c r="I29" i="3"/>
  <c r="I18" i="3"/>
  <c r="I17" i="3" l="1"/>
  <c r="I15" i="3"/>
  <c r="I193" i="3" l="1"/>
  <c r="I98" i="3"/>
  <c r="I21" i="3" l="1"/>
  <c r="I136" i="3"/>
  <c r="I91" i="3" l="1"/>
  <c r="I20" i="3"/>
  <c r="I202" i="3" l="1"/>
  <c r="I214" i="3" l="1"/>
  <c r="I213" i="3"/>
  <c r="I195" i="3"/>
  <c r="I194" i="3"/>
  <c r="I222" i="3" l="1"/>
  <c r="I218" i="3"/>
  <c r="I212" i="3"/>
  <c r="I211" i="3"/>
  <c r="I210" i="3"/>
  <c r="I209" i="3"/>
  <c r="I207" i="3"/>
  <c r="I206" i="3"/>
  <c r="I204" i="3"/>
  <c r="I199" i="3"/>
  <c r="I198" i="3"/>
  <c r="I190" i="3"/>
  <c r="I186" i="3"/>
  <c r="I184" i="3"/>
  <c r="I167" i="3"/>
  <c r="I152" i="3"/>
  <c r="I143" i="3"/>
  <c r="I119" i="3"/>
  <c r="I115" i="3"/>
  <c r="I99" i="3"/>
  <c r="I48" i="3"/>
  <c r="I43" i="3"/>
  <c r="I37" i="3"/>
  <c r="I30" i="3"/>
  <c r="I25" i="3"/>
  <c r="I24" i="3"/>
  <c r="I14" i="3"/>
  <c r="I6" i="3"/>
  <c r="I5" i="3"/>
  <c r="I2" i="3"/>
</calcChain>
</file>

<file path=xl/sharedStrings.xml><?xml version="1.0" encoding="utf-8"?>
<sst xmlns="http://schemas.openxmlformats.org/spreadsheetml/2006/main" count="3329" uniqueCount="317">
  <si>
    <t xml:space="preserve">Modalidad de selección </t>
  </si>
  <si>
    <t>Valor total estimado</t>
  </si>
  <si>
    <t>12</t>
  </si>
  <si>
    <t>Meses</t>
  </si>
  <si>
    <t>Enero</t>
  </si>
  <si>
    <t>3</t>
  </si>
  <si>
    <t>6</t>
  </si>
  <si>
    <t>Contratación directa (con ofertas)</t>
  </si>
  <si>
    <t>Selección abreviada menor cuantía</t>
  </si>
  <si>
    <t>1</t>
  </si>
  <si>
    <t>Mínima cuantía</t>
  </si>
  <si>
    <t>Código</t>
  </si>
  <si>
    <t>Licitación pública</t>
  </si>
  <si>
    <t xml:space="preserve"> </t>
  </si>
  <si>
    <t>Concurso de méritos abierto</t>
  </si>
  <si>
    <t>REALIZAR POR EL SISTEMA DE PRECIOS UNITARIOS FIJOS SIN FORMULA DE REAJUSTE: LA CONSTRUCCION DE OBRAS DE MITIGACION PARA ATENDER LA RESTAURACIÓN Y RECUPERACIÓN DE ZONAS CON PROCESOS DE EROSION O FENOMENOS DE REMOCIÓN EN MASA EN SITIOS PRIORIZADOS EN LA LOCALIDAD DE SUMAPAZ.</t>
  </si>
  <si>
    <t>84111600;</t>
  </si>
  <si>
    <t>Realizar la interventoria tecnica, administrativa, financiera, ambiental, social y juridica al contrato cuyo objeto es :REALIZAR POR EL SISTEMA DE PRECIOS UNITARIOS FIJOS SIN FORMULA DE REAJUSTE: LA CONSTRUCCION DE OBRAS DE MITIGACION PARA ATENDER LA RESTAURACIÓN Y RECUPERACIÓN DE ZONAS CON PROCESOS DE EROSION O FENOMENOS DE REMOCIÓN EN MASA EN SITIOS PRIORIZADOS EN LA LOCALIDAD DE SUMAPAZ.</t>
  </si>
  <si>
    <t>56121500;</t>
  </si>
  <si>
    <t>Selección abreviada subasta inversa</t>
  </si>
  <si>
    <t>Realizar actividades lúdicas y deportivas dirigidas a persona mayor y personas en condicion de discapacidad de la localidad de Sumapaz "</t>
  </si>
  <si>
    <t>2</t>
  </si>
  <si>
    <t>45</t>
  </si>
  <si>
    <t>Dias</t>
  </si>
  <si>
    <t>7</t>
  </si>
  <si>
    <t>93141701;</t>
  </si>
  <si>
    <t>93141700;</t>
  </si>
  <si>
    <t>93141702;</t>
  </si>
  <si>
    <t>80101600</t>
  </si>
  <si>
    <t>80101604;</t>
  </si>
  <si>
    <t xml:space="preserve">PRESTAR LOS SERVICIOS PROFESIONALES PARA REALIZAR LA FORMULACIÓN, EVALUACIÓN, SEGUIMIENTO Y CONTROL DE PROYECTOS DE INVERSIÓN Y SEGUIMIENTO DE LOS PLANES, PROGRAMAS Y PROYECTOS DEL FONDO DE DESARROLLO LOCAL DE SUMAPAZ QUE LE SEAN DESIGNADOS. </t>
  </si>
  <si>
    <t>93141700</t>
  </si>
  <si>
    <t>Días</t>
  </si>
  <si>
    <t>83101500;</t>
  </si>
  <si>
    <t>81101500;</t>
  </si>
  <si>
    <t>4</t>
  </si>
  <si>
    <t>10</t>
  </si>
  <si>
    <t>CONTRATAR LAS OBRAS PARA LA CONSERVACIÓN DE LA MALLA VIAL LOCAL DE SUMAPAZ, POR EL SISTEMA DE PRECIOS UNITARIOS FIJOS, SIN FORMULA DE REAJUSTE Y A MONTO AGOTABLE</t>
  </si>
  <si>
    <t xml:space="preserve">PRESTAR LOS SERVICIOS PROFESIONALES ESPECIALIZADOS AL ÁREA DE GESTIÓN DE DESARROLLO LOCAL EN LOS DIFERENTES COMPONENTES DE INFRAESTRUCTURA Y MALLA VIAL DE LA LOCALIDAD DE SUMAPAZ.  </t>
  </si>
  <si>
    <t>PRESTAR LOS SERVICIOS PROFESIONALES AL ÁREA DE GESTIÓN DE DESARROLLO LOCAL PARA REALIZA LA FORMULACIÓN, SEGUIMIENTO A LOS DIFERENTES PROCESOS RELACIONADOS CON LA INFRAESTRUCTURA DE LA LOCALIDAD DE SUMAPAZ.</t>
  </si>
  <si>
    <t>80161501;</t>
  </si>
  <si>
    <t xml:space="preserve">PRESTAR SUS SERVICIOS PROFESIONALES AL ÁREA GESTIÓN DE DESARROLLO LOCAL EN LOS PROYECTOS Y PROCESOS RELACIONADOS CON EL MANTENIMIENTO Y OPERATIVIDAD DEL PARQUE AUTOMOTOR DE PROPIEDAD DEL FDLS Y DEL QUE LLEGARE A SER RESPONSABLE. </t>
  </si>
  <si>
    <t>PRESTAR SUS SERVICIOS TÉCNICOS DE APOYO AL ÁREA GESTIÓN DE DESARROLLO LOCAL EN LOS PROYECTOS Y PROCESOS RELACIONADOS CON EL MANTENIMIENTO Y OPERATIVIDAD DEL PARQUE AUTOMOTOR DE PROPIEDAD DEL FDLS Y DEL QUE LLEGARE A SER RESPONSABLE.</t>
  </si>
  <si>
    <t xml:space="preserve">PRESTAR SUS SERVICIOS COMO AUXILIAR ADMINISTRATIVO PARA QUE REALICE LAS ACTIVIDADES CORRESPONDIENTES AL PARQUE AUTOMOTOR PROPIEDAD DEL FONDO DE DESARROLLO LOCAL DE SUMAPAZ.  </t>
  </si>
  <si>
    <t>22101700</t>
  </si>
  <si>
    <t>PRESTAR LOS SERVICIOS PROFESIONALES EN EL AREA DE DESARROLLO LOCAL PARA ADELANTAR LA FORMULACION Y SEGUIMIENTO A LOS COMPONENTES RELACIONADOS CON LA INFRAESTRUCTURA DE LA LOCALIDAD DE SUMAPAZ.</t>
  </si>
  <si>
    <t>Prestar sus servicios técnicos de apoyo administrativo al área de gestión de desarrollo local de la alcaldía local de Sumapaz.</t>
  </si>
  <si>
    <t xml:space="preserve">PRESTAR LOS SERVICIOS PROFESIONALES AL ÁREA DE GESTIÓN DE DESARROLLO LOCAL PARA REALIZAR LA FORMULACIÓN Y SEGUIMIENTO A LOS PROYECTOS DE INVERSIÓN O COMPONENTES QUE LE SEAN DESIGNADOS. </t>
  </si>
  <si>
    <t xml:space="preserve">Prestar sus servicios profesionales al Área Gestión de Desarrollo Local en los proyectos y procesos relacionados con el mantenimiento y operatividad del parque automotor de propiedad del FDLS y del que llegare a ser responsable. </t>
  </si>
  <si>
    <t>93141509</t>
  </si>
  <si>
    <t>81161707;</t>
  </si>
  <si>
    <t>83121703;</t>
  </si>
  <si>
    <t xml:space="preserve">Prestar sus servicios profesionales para realizar la formulación, seguimiento a la ejecución y liquidación de los componentes que se deriven proyecto de inversión 1368 “Sumapaz Digital”. </t>
  </si>
  <si>
    <t>Prestar los servicios profesionales para realizar formulación, evaluación, seguimiento y control de proyectos de inversión y seguimiento de los planes, programas y proyectos del Fondo de Desarrollo Local de Sumapaz que le sean designados</t>
  </si>
  <si>
    <t>APOYAR LA FORMULACIÓN, GESTIÓN Y SEGUIMIENTO DE ACTIVIDADES ENFOCADAS A LA GESTIÓN AMBIENTAL EXTERNA, ENCAMINADAS A LA MITIGACIÓN DE LOS DIFERENTES IMPACTOS AMBIENTALES Y LA CONSERVACIÓN DE LOS RECURSOS NATURALES DE LA LOCALIDAD DE SUMAPAZ</t>
  </si>
  <si>
    <t>PRESTAR LOS SERVICIOS COMO AUXILIAR ADMINISTRATIVO AL SERVICIO DE LA JUNTA ADMINISTRADORA LOCAL DE SUMAPAZ.</t>
  </si>
  <si>
    <t>PRESTAR SUS SERVICIOS COMO TECNICO DE APOYO ADMINISTRATIVO AL AREA DE GESTION DE DESARROLLO LOCAL DE LA ALCALDIA LOCAL DE SUMAPAZ.</t>
  </si>
  <si>
    <t>Prestar sus servicios profesionales a la Alcaldía Local de Sumapaz, como administrador de la Red de computadores de los equipos de propiedad o tenencia del Fondo de Desarrollo Local de Sumapaz y realizar la actualización de los datos en los diferentes sistemas de información</t>
  </si>
  <si>
    <t>Prestar los servicios profesionales para realizar la formulación, evaluación, seguimiento y control de proyectos de inversión y gastos de funcionamiento del Fondo de Desarrollo Local de Sumapaz.</t>
  </si>
  <si>
    <t xml:space="preserve">PRESTAR LOS SERVICIOS PROFESIONALES AL DESPACHO DE LA ALCALDÍA LOCAL DE SUMAPAZ PARA EL CUMPLIMIENTO DEL PLAN DE DESARROLLO “SUMAPAZ EN PAZ, MÁS PRODUCTIVA Y AMBIENTAL PARA TODOS” 2017-2020. </t>
  </si>
  <si>
    <t>PRESTAR LOS SERVICIOS PROFESIONALES JURIDICOS PARA APOYAR LOS ASUNTOS LEGALES Y CONTRACTUALES DE LA ALCALDIA LOCAL DE SUMAPAZ DE LOS PROYECTOS DE INVERSION 1379, 1356, 1382, 1377, 1375 Y SEGUIMIENTO DE CUENTAS POR PAGAR Y ACTAS DE LIQUIDACION.</t>
  </si>
  <si>
    <t xml:space="preserve">Prestar los servicios profesionales jurídicos para apoyar los asuntos legales y contractuales de la Alcaldía Local de Sumapaz de los proyectos de inversión 1358, 1366, 1368, 1364 y 1375 y manejo y reporte de la información contractual y pagos al SIVICOF. </t>
  </si>
  <si>
    <t>Prestar los servicios profesionales jurídicos para realizar el seguimiento a todos procesos contractuales proyectos de inversión del Fondo de Desarrollo Local de Sumapaz en el marco del Plan de Desarrollo Local 2017-2020</t>
  </si>
  <si>
    <t>PRESTAR LOS SERVICIOS DE APOYO AL GRUPO DE GESTIÓN DE DESARROLLO LOCAL EN LOS TEMAS CONTABLES DEL FONDO DE DESARROLLO LOCAL DE SUMAPAZ.</t>
  </si>
  <si>
    <t xml:space="preserve">Prestar los servicios profesionales especializados para el despacho de la Alcaldía Local de Sumapaz en las diferentes etapas de los procesos administrativos y operativos para dar cumplimiento al Plan de Desarrollo Local. </t>
  </si>
  <si>
    <t xml:space="preserve">Prestar sus servicios como técnico de apoyo administrativo a la gestión al Despacho de la Alcaldesa Local de Sumapaz. </t>
  </si>
  <si>
    <t xml:space="preserve">Prestar sus servicios profesionales al Almacén del Fondo de Desarrollo Local de Sumapaz. </t>
  </si>
  <si>
    <t>PRESTAR LOS SERVICIOS PROFESIONALES COMO ABOGADO (A) DE APOYO AL ÁREA DE GESTIÓN POLICIVA JURÍDICA SUMAPAZ, EN EL DESARROLLO DE LAS FUNCIONES PROPIAS DE ESA DEPENDENCIA</t>
  </si>
  <si>
    <t>APOYAR LAS ACTIVIDADES OPERATIVAS COMO AUXILIAR ADMINISTRATIVO EN LA CORREGIDURIA DE SAN JUAN</t>
  </si>
  <si>
    <t xml:space="preserve">Prestar los servicios como auxiliar administrativo para la Corregiduría de Nazareth. </t>
  </si>
  <si>
    <t>PRESTAR LOS SERVICIOS COMO AUXILIAR ADMINISTRATIVO PARA LA CORREGIDURÍA DE BETANIA</t>
  </si>
  <si>
    <t>PRESTAR EL SERVICIO COMO AUXILIAR ADMINISTRATIVO PARA EL CENTRO DE SERVICIOS DE SANTA ROSA.</t>
  </si>
  <si>
    <t xml:space="preserve">PRESTAR SUS SERVICIOS DE APOYO PARA REALIZAR ACTIVIDADES INHERENTES A LA GESTIÓN DOCUMENTAL DE LA ALCALDÍA LOCAL DE SUMAPAZ Y LA CORREGIDURÍA DE SAN JUAN </t>
  </si>
  <si>
    <t xml:space="preserve">PRESTAR SUS SERVICIOS TÉCNICOS PARA LA GESTIÓN DOCUMENTAL DE LA ALCALDÍA LOCAL DE SUMAPAZ. </t>
  </si>
  <si>
    <t>PRESTAR SUS SERVICIOS COMO AUXILIAR ADMINISTRATIVO PARA REALIZAR LA SISTEMATIZACIÓN DE LOS DOCUMENTOS QUE REPOSAN EN EL ARCHIVO DE GESTIÓN DE LA ALCALDÍA LOCAL DE SUMAPAZ.</t>
  </si>
  <si>
    <t>80111612;</t>
  </si>
  <si>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</si>
  <si>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 xml:space="preserve">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 </t>
  </si>
  <si>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</si>
  <si>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PRESTAR LOS SERVICIOS PARA OPERAR EL VEHICULO ASIGNADO,REALIZADO DE MANERA OPORTUNA EFICIENTE Y SEGURA LOS DESPLAZAMIENTOS DE LOS FUNCIONARIOS DEL FONDO DE DESARROLLO LOCAL DE SUMAPAZ Y/O DEMAS PERSONAL QUE REQUIERA SER TRASLADADO EN LA ZONA URBANA Y RURAL DE LA LOCALIDAD EN CUMPLIMIENTO DE LAS ACTIVIDADES PROPIAS DE LA ADMINISTRACION LOCAL.</t>
  </si>
  <si>
    <t>PRESTAR LOS SERVICIOS DE APOYO EN LAS LABORES DE OFICIOS VARIOS Y NOTIFICACIÓN PARA LA CUENCA DEL RIO BLANCO Y CUENCA RIO SUMAPAZ</t>
  </si>
  <si>
    <t>PRESTACIÓN DE SERVICIOS DE APOYO PARA LAS CORREGIDURÍAS DE NAZARETH Y BETANIA REALIZANDO ACTIVIDADES LOGÍSTICAS Y OPERATIVAS ATENDIENDO LOS LINEAMIENTOS DE LAS DIFERENTES ÁREAS DE LA ADMINISTRACIÓN LOCAL EN LOS BIENES DE PROPIEDAD DEL FONDO DE DESARROLLO LOCAL Y/O DE LA ALCALDÍA LOCAL DE SUMAPAZ</t>
  </si>
  <si>
    <t xml:space="preserve">APOYAR TECNICAMENTE A LOS RESPONSABLES E INTEGRANTES DE LOS PROCESOS DE IMPLEMENTACION DE HERRAMIENTAS DE GESTION, SIGUIENDO LOS LINEAMIENTOS METOLOGICOS ESTABLECIDOS POR LA OFICINA ASESORA DE PLANEACION DE LA SECRETARIA DISTRITAL DE GOBIERNO. </t>
  </si>
  <si>
    <t xml:space="preserve">PRESTAR SUS SERVICIOS DE APOYO ADMINISTRATIVO AL ÁREA DE GESTIÓN DE DESARROLLO LOCAL PARA EL ÁREA DEL  CDI DE LA ALCALDÍA LOCAL DE SUMAPAZ. </t>
  </si>
  <si>
    <t>PRESTAR LOS SERVICIOS COMO TÉCNICO ADMINISTRATIVO AL SERVICIO DE LA JUNTA ADMINISTRADORA LOCAL DE SUMAPAZ.</t>
  </si>
  <si>
    <t xml:space="preserve">: PRESTACIÓN DE SERVICIOS DE APOYO PARA EL ÁREA DE GESTIÓN DE DESARROLLO LOCAL REALIZANDO ACTIVIDADES LOGÍSTICAS Y OPERATIVAS ATENDIENDO LOS LINEAMIENTOS DE LAS DIFERENTES ÁREAS DE LA ADMINISTRACIÓN LOCAL EN LOS BIENES DE PROPIEDAD DEL FONDO DE DESARROLLO LOCAL Y/O DE LA ALCALDÍA LOCAL DE SUMAPAZ. </t>
  </si>
  <si>
    <t>OBJETO: PRESTAR SUS SERVICIOS DE APOYO PARA REALIZAR ACTIVIDADES INHERENTES A LA GESTIÓN DOCUMENTAL DE LA ALCALDÍA LOCAL DE SUMAPAZ Y LA CORREGIDURÍA DE BETANIA</t>
  </si>
  <si>
    <t>PRESTAR LOS SERVICIOS EN LABORES Y OFICIOS VARIOS PARA LA CUENCA DE RIO BLANCO Y CUENCA RIO SUMAPAZ</t>
  </si>
  <si>
    <t xml:space="preserve">PRESTAR LOS SERVICIOS PROFESIONALES JURÍDICOS PARA APOYAR LOS ASUNTOS LEGALES Y CONTRACTUALES Y CONTRACTUALES DE LA ALCALDÍA LOCAL DE SUMAPAZ DE LOS PROYECTOS DE INVERSIÓN 1331, 1340, 1349, 1353, 1375 ASÍ COMO LAS DECLARATORIAS DE INCUMPLIMIENTO Y LOS DEMÁS ASUNTOS QUE LE SEAN DESIGNADOS. </t>
  </si>
  <si>
    <t>Prestar los servicios profesionales como abogado para apoyar el Area de Gestión Policiva Jurídica de Alcaldía Local de Sumapaz.</t>
  </si>
  <si>
    <t>Prestar sus servicios como auxiliar de apoyo administrativo al área de Gestión Policiva de la Alcaldía Local de Sumapaz</t>
  </si>
  <si>
    <t xml:space="preserve">Apoyar la formulación, gestión y seguimiento de las actividades enfocadas a promover el desarrollo rural sostenible en la localidad de Sumapaz </t>
  </si>
  <si>
    <t>93141503;</t>
  </si>
  <si>
    <t>PRESTACION DE SERVICIOS PARA LA REALIZACION DE ACCIONES QUE PROMUEVAN LA VINCULACION DE LA POBLACION A PROCESOS DE PARTICIPACIÓN Y CONTROL SOCIAL</t>
  </si>
  <si>
    <t>81141601</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</si>
  <si>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de Sumapaz</t>
  </si>
  <si>
    <t>93151600</t>
  </si>
  <si>
    <t>Apoyo económico para persona mayor</t>
  </si>
  <si>
    <t>42212000;</t>
  </si>
  <si>
    <t>Contratación régimen especial||Régimen especial</t>
  </si>
  <si>
    <t>meses</t>
  </si>
  <si>
    <t>Contratacion directa</t>
  </si>
  <si>
    <t>contratacion directa</t>
  </si>
  <si>
    <t xml:space="preserve"> PRESTAR LOS SERVICIOS PROFESIONALES PARA LA OPERACIÓN, PRESTACION, SEGUIMIENTO Y CUMPLIMIENTO DE LOS PROCEDIMIENTOS ADMINISTRATIVOS, OPERATIVOS Y PROGRAMATICOS DEL SERVICIO SOCIAL APOYO ECONOMICO TIPO C, QUE CONTRIBUYAN A LA GARANTIA DE LOS DERECHOS DE LA POBLACION MAYOR EN EL ,ARCO DE LA POLITICA PUBLICA SOCIAL PARA EL EMBEJECIMIENTO Y LA VEJEZ EN EL DISTYRITO CAPITAL A CARGO DE LA ALCALDIA LOCAL DE SUMAPAZ</t>
  </si>
  <si>
    <t xml:space="preserve">PRESTAR LOS SERVICIOS PROFESIONALES PARA REALIZAR LA FORMULACIÓN, EVALUACIÓN, SEGUIMIENTO Y CONTROL DE PROYECTOS DE INVERSIÓN Y SEGUIMIENTO DE LOS PLANES, PROGRAMAS Y PROYECTOS DEL FONDO DE DESARROLLO LOCAL DE SUMAPAZ </t>
  </si>
  <si>
    <t>PRESTAR LOS SERVICIOS PROFESIONALES ESPECIALIZADOS AL DESPACHO DE LA ALCALDESA LOCAL EN EL SEGUIMIENTO Y COORDINACION A LA FORMULACION, EVALUACION Y CONTROL DE PROYECTOS DE INVERSION QUE COMPONEN LOS PLANES, PROGRAMAS Y PROYECTOS DEL FONDO DE DESARROLLO LOCAL DE SUMAPAZ.</t>
  </si>
  <si>
    <t>PRESTAR SUS SERVICIOS COMO PROFESIONAL DE APOYO A LA GESTIÓN CONTRACTUAL DE LA ALCALDÍA LOCAL DE SUMAPAZ.</t>
  </si>
  <si>
    <t xml:space="preserve">2 </t>
  </si>
  <si>
    <t xml:space="preserve">PRESTAR LOS SERVICIOS TECNICOS DE APOYO ADMINISTRATIVO AL AREA DE GESTION DE DESARROLLO LOCAL DE LA ALCALDIA LOCAL DE SUMAPAZ </t>
  </si>
  <si>
    <t>PRESTAR LOS SERVICIOS PROFESIONALES PARA REALIZAR LA FORMULACIÓN, EVALUACIÓN, SEGUIMIENTO Y CONTROL DE PROYECTOS DE INVERSIÓN Y SEGUIMIENTO DE LOS PLANES, PROGRAMAS Y PROYECTOS DEL FONDO DE DESARROLLO LOCAL DE SUMAPAZ</t>
  </si>
  <si>
    <t>PRESTAR EL SERVICIO DE ASISTENCIA TÉCNICA DIRECTA RURAL AGROPECUARIA PARA LOS PEQUEÑOS Y MEDIANOS PRODUCTORES DE LA LOCALIDAD DE SUMAPAZ”</t>
  </si>
  <si>
    <t>PRESTAR LOS SERVICIOS PROFESIONALES PARA REALIZAR FORMULACION, EVALUACION , SEGUIMIENTO Y CONTROL DEL PROYECTO DE INVERSION DESARRROLLO RURAL SOSTENIBLE Y CAMPESINO DE LOS PLANES, PROGRAMAS Y PROYECTOS DEL FONDO DE DESARROLLO LOCAL DE SUMAPAZ QUE LE SEAN DESIGNADOS</t>
  </si>
  <si>
    <t>Desarrolllar un proceso de intervencion  que garantice el derecho a las comunicaciones, mediante la operación, administracion y mantenimiento de los portales interactivos y las lineas telefonicas instaladas en la localidad de sumapaz</t>
  </si>
  <si>
    <t>Prestación de servicios para  desarrollar el proceso de instauración de sistemas y nucleos de producción agropecuaria,  en la localidad de Sumapaz</t>
  </si>
  <si>
    <t>PRESTAR LOS SERVICIOS PROFESIONALES PARA LA FORMULACION, EVALUACION, SEGUIMIENTO Y CONTROL DE PROYECTOS DE INVERSION Y SEGUIMIENTO DE LOS PLANES, PROGRAMAS Y PROYECTOS DEL FONDO DE DESARROLLO LOCAL DE SUMAPAZ PARA EL PUNTO FOCAL DE MUJER Y GENERO.</t>
  </si>
  <si>
    <t>81101500; 72103300; 72141100; 77111600; 77101500; 72141000</t>
  </si>
  <si>
    <t>80101500; 94121500; 93141500; 84111600</t>
  </si>
  <si>
    <t>Descripción</t>
  </si>
  <si>
    <t>Fecha estimada de inicio de proceso de selección (mes)</t>
  </si>
  <si>
    <t>Fecha estimada de presentación de ofertas (mes)</t>
  </si>
  <si>
    <t>Duración estimada del contrato (número)</t>
  </si>
  <si>
    <t>Duración estimada del contrato (intervalo: días, meses, años)</t>
  </si>
  <si>
    <t>Fuente de los recursos</t>
  </si>
  <si>
    <t>No Aplica</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</si>
  <si>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</si>
  <si>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</si>
  <si>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</si>
  <si>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</si>
  <si>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</si>
  <si>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</si>
  <si>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</si>
  <si>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</si>
  <si>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No</t>
  </si>
  <si>
    <t>NA</t>
  </si>
  <si>
    <t>AREA DE CONTRATACION</t>
  </si>
  <si>
    <t>Distrito Capital de Bogotá</t>
  </si>
  <si>
    <t>ALCALDIA LOCAL DE SUMAPAZ</t>
  </si>
  <si>
    <t>contratacion.sumapaz@gobiernobogota.gov.co</t>
  </si>
  <si>
    <t>5557087</t>
  </si>
  <si>
    <r>
      <t>APOYAR LA FORMULACIÓN, GESTIÓN Y SEGUIMIENTO DE ACTIVIDADES ENFOCADAS A LA GESTIÓN AMBIENTAL EXTERNA, ENCAMINADAS A LA MITIGACIÓN DE LOS DIFERENTES IMPACTOS AMBIENTALES Y LA CONSERVACIÓN DE LOS RECURSOS NATURALES DE LA LOCALIDAD DE SUMAPAZ</t>
    </r>
    <r>
      <rPr>
        <sz val="11"/>
        <color rgb="FF000000"/>
        <rFont val="Verdana"/>
        <family val="2"/>
      </rPr>
      <t xml:space="preserve">” </t>
    </r>
    <r>
      <rPr>
        <sz val="10"/>
        <color theme="1"/>
        <rFont val="Verdana"/>
        <family val="2"/>
      </rPr>
      <t xml:space="preserve">CLÁUSULA SEGUNDA.- OBLIGACIONES DE LA CONTRATISTA. </t>
    </r>
  </si>
  <si>
    <t xml:space="preserve">
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ALCALDIA DE SUMAPAZ</t>
  </si>
  <si>
    <t>PRESTAR LOS SERVICIOS PROFESIONALES PARA REALIZAR FORMULACIÓN, EVALUACIÓN, SEGUIMIENTO Y CONTROL DE PROYECTOS DE INVERSIÓN Y SEGUIMIENTO DE LOS PLANES, PROGRAMAS Y PROYECTOS DEL FONDO DE DESARROLLO LOCAL DE SUMAPAZ QUE LE SEAN DESIGNADOS.</t>
  </si>
  <si>
    <t>Apoyar al (la) alcalde(sa) local en la promoción, articulación, acompañamiento y seguimiento para la atención y protección de los animales domésticos y silvestres de la localidad.</t>
  </si>
  <si>
    <t>Apoyar al equipo de prensa y comunicaciones de la Alcaldía Local en la realización de productos y piezas digitales, impresas y publicitarias de gran formato y de animación gráfica, así como apoyar la producción y montaje de eventos.</t>
  </si>
  <si>
    <t>Mayo</t>
  </si>
  <si>
    <t>mayo</t>
  </si>
  <si>
    <t>Junio</t>
  </si>
  <si>
    <t>Marzo</t>
  </si>
  <si>
    <t>Abril</t>
  </si>
  <si>
    <t>Realizar la interventoría técnica, administrativa, financiera, ambiental y juridica al contrato cuyo objeto es "Prestar los servicios para la organización, coordinación y ejecución  de las escuelas de formación artística y cultural de Sumapaz (Efacs)"</t>
  </si>
  <si>
    <t xml:space="preserve">Mayo </t>
  </si>
  <si>
    <t>Febrero</t>
  </si>
  <si>
    <t>PRESTAR LOS SERVICIOS PARA GARANTIZAR LA LOGISTICA REQUERIDA EN LA REALIZACIÓN DEL EVENTO DE RENDICIÓN DE CUENTAS  EN  LA LOCALIDAD DE SUMAPAZ</t>
  </si>
  <si>
    <t>Mes</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</si>
  <si>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 y la creación, realización y producción de vídeos que transmitan un mensaje en la comunicación interna y externa.</t>
  </si>
  <si>
    <t xml:space="preserve">Prestar servicios profesionales para coordinar, liderar y asesorar los planes y estrategias de comunicación interna y externa para la divulgación de los programas, proyectos y actividades, como la realización y publicación de contenidos de redes sociales y canales de divulgación digital (sitio web) de la Alcaldía local. </t>
  </si>
  <si>
    <t>abril</t>
  </si>
  <si>
    <t>MARZO</t>
  </si>
  <si>
    <t>ABRIL</t>
  </si>
  <si>
    <t>5</t>
  </si>
  <si>
    <t>ARRIENDO DE IMPRESORAS</t>
  </si>
  <si>
    <t xml:space="preserve"> PRESTAR LOS SERVICIOS PARA LA ELABORACIÓN, DISEÑO, DIAGRAMACIÓN E IMPRESIÓN DEL PERIÓDICO LOCAL "EL RURAL", ASÍ COMO LA ADQUISICIÓN DE LAS DEMÁS PIEZAS PUBLICITARIAS ESTABLECIDAS POR EL FONDO DE DESARROLLO LOCAL</t>
  </si>
  <si>
    <t>82101601;</t>
  </si>
  <si>
    <t>ADQUISICION DE ELEMENTOS Y SUMINISTROS DE PAPELERIA PARA LAS DIFERENTES DEPENDENCIAS DE LA ALCALDIA LOCAL DE SUMAPAZ</t>
  </si>
  <si>
    <t>SUMINISTRO DE COMBUSTIBLE PARA LOS VEHÍCULOS LIVIANOS DE PROPIEDAD O TENENCIA DEL FONDO DE DESARROLLO LOCAL DE SUMAPAZ</t>
  </si>
  <si>
    <t xml:space="preserve">COMPRA DE TONNER </t>
  </si>
  <si>
    <t>ADQUISICION DE EQUIPOS AUDIOVISUALES PARA LA OFICINA DE PRENSA DE LA ALCALDIA LOCAL DE SUMAPAZ</t>
  </si>
  <si>
    <t>PRESTAR EL SERVICIO DE AVITUALLAMIENTO (ALIMENTACIÓN) PARA LA REALIZACIÓN DE EVENTOS Y/O ACTIVIDADES DE GESTIÓN, PROMOCIÓN Y PARTICIPACIÓN</t>
  </si>
  <si>
    <t>¿PRESTAR EL SERVICIO DE TRANSPORTE TERRESTRE AUTOMOTOR ESPECIAL PARA ATENDER LOS DIFERENTES EVENTOS INSTITUCIONALES PROGRAMADOS POR LA ADMINISTRACION LOCAL Y LAS ACTIVIDADES DE PROMOCION Y PARTICIPACION¿</t>
  </si>
  <si>
    <t>Adquirir a título de arrendamiento un (1) inmueble para el funcionamiento de la sede administrativa de la Alcaldía Local de Sumapaz.</t>
  </si>
  <si>
    <t xml:space="preserve">Abril </t>
  </si>
  <si>
    <t>Realizar la interventoria tecnica, administrativa, financiera, ambiental, social y juridica al contrato FDLS-COP173-2018 cuyo objeto es :REALIZAR POR EL SISTEMA DE PRECIOS UNITARIOS FIJOS SIN FORMULA DE REAJUSTE: LA CONSTRUCCION DE OBRAS DE MITIGACION PARA ATENDER LA RESTAURACIÓN Y RECUPERACIÓN DE ZONAS CON PROCESOS DE EROSION O FENOMENOS DE REMOCIÓN EN MASA EN SITIOS PRIORIZADOS EN LA LOCALIDAD DE SUMAPAZ.</t>
  </si>
  <si>
    <t>84111600; 81101500; 70131500; 80101600; 77101800; 70131600; 72101500</t>
  </si>
  <si>
    <t xml:space="preserve">Realizar la interventoría técnica, administrativa, financiera y ambientalal contrato cuyo objeto es" PRESTAR LOS SERVICIOS DE APOYO PARA LA REALIZACIÓN DEL FESTIVAL DE MÚSICA CAMPESINA “SUMAPAZ-SUENA MÁS” </t>
  </si>
  <si>
    <t xml:space="preserve">Realizar los Juegos rurales de la localidad  de Sumapaz </t>
  </si>
  <si>
    <t>Realizar la interventoría técnica, administrativa, financiera y ambiental y juridica al contrato cuyo objeto es "Realizar los Juegos rurales de la localidad  de Sumapaz"</t>
  </si>
  <si>
    <t xml:space="preserve">PRESTAR LOS SERVICIOS DE APOYO PARA LA REALIZACIÓN DEL FESTIVAL DE MÚSICA CAMPESINA “SUMAPAZ-SUENA MÁS”   </t>
  </si>
  <si>
    <t>8,5</t>
  </si>
  <si>
    <t>Desarrollar el evento de identidad cultural sumapaceña   Feria agroambiental en su decimo novena version</t>
  </si>
  <si>
    <t>PRESTAR LOS SERVICIOS LOGISTICOS Y PROFESIONALES EN LA CONMEMORACION DEL DIA DEL CAMPESINO  Y CAMPESINA  DE LA LOCALIDAD  DE SUMAPAZ.</t>
  </si>
  <si>
    <t>SUMINISTRO Y TRANSPORTE DE COMBUSTIBLE PARA LA MAQUINARIA PESADA Y VOLQUETAS DE PROPIEDAD Y/O TENENCIA DEL FONDO DE DESARROLLO LOCAL DE SUMAPAZ</t>
  </si>
  <si>
    <t>Prestar los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de la Alcaldía Local de Sumapaz y la Corregiduría de Nazareth</t>
  </si>
  <si>
    <t xml:space="preserve">PRESTAR SUS SERVICIOS COMO AUXILIAR ADMINISTRATIVO PARA EL AREA DE GESTION DE DESARROLLO  DE LA ALCALDÍA LOCAL DE SUMAPAZ. </t>
  </si>
  <si>
    <t>APOYAR LA FORMULACION, EJECUCION, SEGUIMIENTO Y MEJORA CONTINUA DE LAS HERRAMIENTAS QUE CONFORMAN LA GESTION AMBIENTAL INSTITUCIONAL DE LA ALCALDIA LOCAL</t>
  </si>
  <si>
    <t>Prestar los servicios profesionales especializados jurídicos en la revisión de todos los proyectos de inversión del Plan de Desarrollo Local 2017-2020 y elaboración de estudios previos, pliegos, evaluaciones de los proyectos de inversión 1364,1375,1334, así como la elaboración y actualización Plan Anual de Adquisiciones vigencia 2019</t>
  </si>
  <si>
    <t xml:space="preserve">PRESTAR LOS SERVICIOS PROFESIONALES PARA LA FORMULACION, EVALUACION, SEGUIMIENTO Y CONTROL DEL PROYECTO DE INVERSION  MEJORES CONDICIONES PARA EL ACCESO AL AGUA POTABLE ENTRE OTROS PROYECTOS DE INVERION </t>
  </si>
  <si>
    <t>PRESTAR LOS SERVICIOS DE APOYO EN LAS LABORES DE RADICACION, CONSERVACION CLASIFICACION Y NOTIFICACION DE LA CORRESPONDENCIA QUE EMITE LA JUNTA ADMINISTRADORA LOCAL DE SUMAPAZ URBANA Y EL FONDO DE DESARROLLO LOCAL DE SUMAPAZ</t>
  </si>
  <si>
    <t>REALIZAR LA INTERVENTORIA TECNICA, ADMINISTRATIVA, FINANCIERA, AMBIENTAL, SOCIAL Y JURIDICA AL CONTRATO CUYO OBJETO ES " REALIZAR POR EL SISTEMA DE PRECIOS UNITARIOS FIJOS SIN FORMULA DE REAJUSTE: LA CONSERVACION DE PUENTES SOBRE CORRIENTES DE AGUA EN LA LOCALIDAD DE SUMAPAZ</t>
  </si>
  <si>
    <t>8</t>
  </si>
  <si>
    <t>Acuerdo marco de precios</t>
  </si>
  <si>
    <t>PRESTACION DE SERVICIOS PARA LA REALIZACION DEL EVENTO CULTURAL "POR LOS DERECHOS DE LAS MUJERES"</t>
  </si>
  <si>
    <t>Adicion No. 2 y Prorroga No. 1 al contrato de seguros No. 108-2017 cuyo objeto es: CONTRATAR LOS SEGUROS QUE AMPAREN LOS INTERESES PATRIMONIALES ACTUALES Y FUTUROS DE PROPIEDAD Y/O TENENCIA DEL FONDO DE DESARROLLO LOCAL DE SUMAPAZ.</t>
  </si>
  <si>
    <t>PRESTACION DE SERVICIOS PARA LA INSTAURACION DE SISTEMAS DE ENERGIA RENOVABLE A PARTIR DE CELDAS FOTOVOLTAICAS</t>
  </si>
  <si>
    <t>72141100; 81101500; 80101500; 80101600</t>
  </si>
  <si>
    <t>Realizar la interventoría técnica, administrativa, financiera y ambiental al contrato No. 169-2018,  cuyo objeto es "Prestar los servicios para la organización, coordinación y ejecución de la segunda fase de las escuelas de formación artística y cultural de Sumapaz (Efacs)"</t>
  </si>
  <si>
    <t>11</t>
  </si>
  <si>
    <t>marzo</t>
  </si>
  <si>
    <t>mes</t>
  </si>
  <si>
    <t>MESES</t>
  </si>
  <si>
    <t>SEPTIEMBRE</t>
  </si>
  <si>
    <t>OCTUBRE</t>
  </si>
  <si>
    <t>MES</t>
  </si>
  <si>
    <t>COMPRA DE MUEBLES Y ENSERES  PARA LA ALCALDIA LOCAL DE SUMAPAZ</t>
  </si>
  <si>
    <t>FEBRERO</t>
  </si>
  <si>
    <t>MAYO</t>
  </si>
  <si>
    <t>JUNIO</t>
  </si>
  <si>
    <t xml:space="preserve">9 </t>
  </si>
  <si>
    <t>JULIO</t>
  </si>
  <si>
    <t>“PRESTACIÓN DEL SERVICIO DE MANTENIMIENTO PREVENTIVO/CORRECTIVO DE LA INFRAESTRUCTURA TECNOLÓGICA, INCLUIDO EL SUMINISTRO DE REPUESTOS PARA LA ALCALDÍA LOCAL DE SUMAPAZ”.</t>
  </si>
  <si>
    <t>81111800;  81112300; 72151500</t>
  </si>
  <si>
    <t>43211500; 43212100; 43211700; 45121500; 52161500; 45121600</t>
  </si>
  <si>
    <t>44121600;  41103011</t>
  </si>
  <si>
    <t>25172504;</t>
  </si>
  <si>
    <t>15101505;</t>
  </si>
  <si>
    <t>25173100; 32101600</t>
  </si>
  <si>
    <t>81101500; 72103300; 72141000; 72101500; 95111600</t>
  </si>
  <si>
    <t xml:space="preserve">70121700;   7710160;   80101600 </t>
  </si>
  <si>
    <t xml:space="preserve">1 </t>
  </si>
  <si>
    <t>PRESTAR EL SERVICIO DE MANTENIMIENTO PREVENTIVO Y CORRECTIVO DE LOS VEHÍCULOS LIVIANOS DE PROPIEDAD, GUARDA O TENENCIA DEL FONDO DE DESARROLLO LOCAL DE SUMAPAZ CON SUMINISTRO DE REPUESTOS, LLANTAS, INSUMOS Y MANO DE OBRA</t>
  </si>
  <si>
    <t>“ADQUISICIÓN DE LICENCIAS DE MICROSOFT OFFICE 365 E3 POR SUSCRIPCIÓN ANUAL PARA LOS EQUIPOS DEL FDLS.”</t>
  </si>
  <si>
    <t>81112500; 43231500</t>
  </si>
  <si>
    <t>dias</t>
  </si>
  <si>
    <t>ADQUISICION  DE CHAQUETAS Y CACHUCHAS INSTITUCIONALES PARA LA ALCALDIA LOCAL DE SUMAPAZ</t>
  </si>
  <si>
    <t>53101802; 53101804; 53102516</t>
  </si>
  <si>
    <t>15101500:78101700</t>
  </si>
  <si>
    <t>Contratar los seguros que amparen los intereses patrimoniales actuales y futuros, asi como los bienes  de propiedad de la alcaldia local de Sumapaz , que esten bajo su responsabilidad y custodia  y aquellos que sean adquiridos para desarrollar  las fu nciones inherentes a su actividad , asi como cualquier otra poliza de seguros que requiera la entidad en el desarrollo de su actividad.</t>
  </si>
  <si>
    <t>ADICION No. 2 AL CONTRATO  CPS -077-2018 cuyo objeto es: PRESTAR EL SERVICIO DE AVITUALLAMIENTO (ALIMENTACIÓN) PARA LA REALIZACIÓN DE EVENTOS Y/O ACTIVIDADES DE GESTIÓN, PROMOCIÓN Y PARTICIPACIÓN</t>
  </si>
  <si>
    <t>Adicion y prorrroga no. 1 del contrato de prestacion de Prestacion de servicios No 159-2018 cuyo objeto es :  PRESTACIÓN DE SERVICIOS PARA LA REALIZACIÓN DE ACCIONES QUE PROMUEVAN LA VINCULACIÓN DE LA POBLACIÓN A PROCESOS DE PARTICIPACIÓN Y CONTROL SOCIAL</t>
  </si>
  <si>
    <t>“REALIZAR POR EL SISTEMA DE PRECIOS UNITARIOS FIJOS SIN FORMULA DE REAJUSTE: LA CONSERVACIÓN DE PUENTES SOBRE CORRIENTES DE AGUA EN LA LOCALIDAD DE SUMAPAZ”</t>
  </si>
  <si>
    <t xml:space="preserve">PRESTAR LOS SERVICIOS DE MONITOREO  CON ADQUISICION DE GPS, PARA LA MAQUINARIA DE PROPIEDAD Y/O TENENCIA DEL FDLS  </t>
  </si>
  <si>
    <t>ADQUIRIR A TÍTULO DE COMPRAVENTA UNA MOTONIVELADORA PARA EL FONDO DE DESARROLLO LOCAL DE SUMAPAZ</t>
  </si>
  <si>
    <t>Agosto</t>
  </si>
  <si>
    <r>
      <t>SUMINISTRAR MATERIALES DE CONSTRUCCIÓN, ELEMENTOS DE FERRETERÍA Y ELÉCTRICOS PARA MANTENIMIENTO DE LA SEDE ADMINISTRATIVA E INMUEBLES PROPIEDAD DEL FONDO DE DESARROLO LOCAL DE SUMAPAZ”</t>
    </r>
    <r>
      <rPr>
        <sz val="11"/>
        <color theme="1"/>
        <rFont val="Arial"/>
        <family val="2"/>
      </rPr>
      <t xml:space="preserve">. </t>
    </r>
  </si>
  <si>
    <t>30161500; 31162800; 39121700</t>
  </si>
  <si>
    <t>ADQUISICION DE EQUIPOS TECNOLOGICOS PARA LA ALCALDIA LOCAL DE SUMAPAZ</t>
  </si>
  <si>
    <t>9</t>
  </si>
  <si>
    <t>Convenio interadministrativo</t>
  </si>
  <si>
    <t xml:space="preserve">93141700; 90141600; 93141500; 94121500 </t>
  </si>
  <si>
    <t>REALIZAR LA INTERVENTORÍA TÉCNICA, ADMINISTRATIVA, FINANCIERA, AMBIENTAL, SOCIAL, SISO Y JURÍDICA AL CONTRATO QUE RESULTE DEL PROCESO LICITATORIO -FDLS-LP-095-2019 CUYO OBJETO ES: CONTRATAR LAS OBRAS PARA LA CONSERVACIÓN DE LA MALLA VIAL LOCAL DE SUMAPAZ, POR EL SISTEMA DE PRECIOS UNITARIOS FIJOS, SIN FORMULA DE REAJUSTE Y A MONTO AGOTABLE</t>
  </si>
  <si>
    <t xml:space="preserve">Adicion y prorrroga no. 1 del contrato de prestacion de Prestacion de servicios No 160-2018 cuyo objeto es REALIZAR EL  MANTENIMIENTO DEL PARQUE DE L VEREDA RIOS EN EL CORREGIMIENTO DE NAZARETH DE LA LOCALIDAD DE SUMAPAZ EN LA CIUDAD DE BOGOTA D.C DE CONFORMIDAD CON LOS ESTUDIOS PREVIOS, ANEXO TECNICO Y DEMAS APENDICES:  </t>
  </si>
  <si>
    <t xml:space="preserve">25 </t>
  </si>
  <si>
    <t>DIAS</t>
  </si>
  <si>
    <t xml:space="preserve">Cofinanciar la dotación tecnológica de Instituciones Educativas del Distrito Capital. </t>
  </si>
  <si>
    <t>90141600; 90141700; 93141500; 94121500</t>
  </si>
  <si>
    <t xml:space="preserve">MAYO </t>
  </si>
  <si>
    <t>PRESTAR EL SERVICIO DE MANTENIMIENTO PREVENTIVO Y CORRECTIVO DEL PARQUE AUTOMOTOR PESADO  DE PROPIEDAD GUARDA Y/O TENENCIA DEL FONDO DE DESARROLLO LOCAL DE SUMAPAZ INCLUIDO EL SUMINISTRO DE REPUESTOS INSUMOS, ACCESORIOS,  LLANTAS Y MANO DE OBRA</t>
  </si>
  <si>
    <t>AGOSTO</t>
  </si>
  <si>
    <t xml:space="preserve">ADICION CONTRATO DE PRESTACION DE SERVICIOS No. 151-2018 CUYO OBJETO ES: PRESTAR EL SERVICIO DE MANTENIMIENTO PREVENTIVO Y CORRECTIVO DE LOS VEHÍCULOS LIVIANOS DE PROPIEDAD, GUARDA O TENENCIA DEL FONDO DE DESARROLLO LOCAL DE SUMAPAZ CON SUMINISTRO DE REPUESTOS, INSUMOS Y MANO DE OBRA </t>
  </si>
  <si>
    <t>REALIZAR LA INTERVENTORIA TECNICA, ADMINISTRATIVA, SOCIAL, FINANCIERA, AMBIENTAL Y JURIDICA AL CONTRATO QUE RESULTE DE LA LICITACIÓN PÚBLICA  CUYO OBJETO ES “PRESTAR EL SERVICIO DE MANTENIMIENTO PREVENTIVO Y CORRECTIVO DEL PARQUE AUTOMOTOR PESADO  DE PROPIEDAD GUARDA Y/O TENENCIA DEL FONDO DE DESARROLLO LOCAL DE SUMAPAZ INCLUIDO EL SUMINISTRO DE RESPUESTOS INSUMOS, ACCESORIOS, LLANTAS Y MANO DE OBRA</t>
  </si>
  <si>
    <t>julio</t>
  </si>
  <si>
    <t>REALIZAR LA TERCERA ETAPA DE LA ESCUELA DE FORMACIÓN DEPORTIVA DE LA LOCALIDAD DE SUMAPAZ</t>
  </si>
  <si>
    <t>PRESTAR LOS SERVICIOS PARA LA ORGANIZACIÓN, COORDINACIÓN Y EJECUCIÓN DE LA TERCERA FASE DE LAS ESCUELAS DE FORMACIÓN ARTÍSTICA Y CULTURAL DE SUMAPAZ” (EFACS III).</t>
  </si>
  <si>
    <t>ADQUISICION, INSTALACION Y PUESTA EN FUNCIONAMIENTO DE UN SISTEMA DE AIRE ACONDICIONADO DE 18000 BTU PARA EL CENTRO DE DATOS Y EL CUARTO DE UPS DE LA ALCALDÍA LOCAL DE SUMAPAZ</t>
  </si>
  <si>
    <t>72151207;    73161500</t>
  </si>
  <si>
    <t>REALIZAR EL PROCESO DE" PROMOCION DE ESTRATEGIAS DE CONVIVENCIA CIUDADANA  Y ACOMPAÑAMIENTO PSICOSOCIAL A GRUPOS AFECTADOS POR LA VIOLENCIA, CON ENFOQUE DE GENERO</t>
  </si>
  <si>
    <t>Realizar la interventoría técnica, administrativa, financiera  ambiental y juridica al contrato que deriva del Proceso Licitatorio" Cuyo objeto es:REALIZAR EL PROCESO DE   ESCUELAS DE FORMACION DEPORTIVA DE LA LOCALIDAD DE SUMAPAZ</t>
  </si>
  <si>
    <t>81101500; 81102200</t>
  </si>
  <si>
    <t>Aunar esfuerzos entre a SubRed Integral de Servicios de Salud Sur y el FDL Sumapaz para el otorgamiento de dispositivos de asistencia personal no incluidas o no cubiertas en el Plan Obligatorios de Salud.</t>
  </si>
  <si>
    <t>Adicion y prorroga al contrato CPS-051-2019 cuyo objeto es: "Apoyar al equipo de prensa y comunicaciones de la Alcaldía Local mediante el registro, la edición y la presentación de fotografías de los acontecimientos, hechos y eventos de la Alcaldía Local en los medios de comunicación, especialmente escritos, digitales y audiovisuales y la creación, realización y producción de vídeos que transmitan un mensaje en la comunicación interna y externa".</t>
  </si>
  <si>
    <t>1,5</t>
  </si>
  <si>
    <t>Realizar la instalación, configuración, y puesta en funcionamiento del alquiler de impresoras incluido tóner, soporte técnico y mantenimientos requeridos por el Fondo de Desarrollo Local de Sumapaz</t>
  </si>
  <si>
    <t>80161800; 81111800; 811123005; 81112400; 43211700</t>
  </si>
  <si>
    <t>agosto</t>
  </si>
  <si>
    <t>Septiembre</t>
  </si>
  <si>
    <t>ADQUISICIÓN DE PLOTTER PARA LA OFICINA DE PRENSA DE LA ALCALDÍA LOCAL DE SUMAPAZ.”</t>
  </si>
  <si>
    <t>octubre</t>
  </si>
  <si>
    <t>REALIZAR LOS DIAGNOSTICOS PARA LA IMPLEMENTACION DE MODELOS DE BIOINGENIERIA, TENDIENDIENTES A LA RESTAURACION Y RECUPERACION DE ZONAS CON PROCESOS DE EROSION O FENOMENOS DE REMOCION EN MASA EN SITIOS PRIORIZADOS EN LA LOCALIDAD DE SUMAPAZ</t>
  </si>
  <si>
    <t>SEPTIMBRE</t>
  </si>
  <si>
    <t>ADICION Y PRORROGA AL CONVENIO</t>
  </si>
  <si>
    <t>REALIZAR POR EL SISTEMA DE PRECIOS UNITARIOS FIJOS SIN FORMULA DE REAJUSTE Y A MONTO AGOTABLE EL MANTENIMIENTO DE LAS OBRAS REQUERIDAS PARA EL MEJORAMIENTO REHABILITACION Y OPTIMIZACION DE LOS ACUEDUCTOS VEREDALES EN LA LOCALIDAD DE SUMAPAZ</t>
  </si>
  <si>
    <t>81101500; 40171500; 72101500; 83101500</t>
  </si>
  <si>
    <t>noviembre</t>
  </si>
  <si>
    <t>23271800; 30151500; 72103300; 72141300; 72153200; 95122300</t>
  </si>
  <si>
    <t>REALIZAR ACCIONES PARA PROMOVER LA CONVIVENCIA PACÍFICA Y EL ACCESO A LA JUSTICIA CON ENFOQUE DE GENERO</t>
  </si>
  <si>
    <t>72101500; 72102900; 72121400; 72153600; 72103300; 80101600</t>
  </si>
  <si>
    <t>INTERVENTORIA AL PROCESO CUYO OBJETO ES: REALIZAR POR EL SISTEMA DE PRECIOS UNITARIOS FIJOS SIN FORMULA DE REAJUSTE Y A MONTO AGOTABLE EL MANTENIMIENTO DE LAS OBRAS REQUERIDAS PARA EL MEJORAMIENTO REHABILITACION Y OPTIMIZACION DE LOS ACUEDUCTOS VEREDALES EN LA LOCALIDAD DE SUMAPAZ</t>
  </si>
  <si>
    <t xml:space="preserve">REALIZAR LOS ESTUDIOS Y DISEÑOS PARA LA CONSTRUCCIÓN DE LA SEDE ADMINISTRATIVA EN EL CORREGIMIENTO DE SAN JUAN O CORREGIMIENTO DE BETANIA – LOCALIDAD DE SUMAPAZ – DISTRITO CAPITAL </t>
  </si>
  <si>
    <t xml:space="preserve">8 </t>
  </si>
  <si>
    <t xml:space="preserve">REALIZAR LA INTERVENTORIA TECNICA, SOCIAL, ADMINISTRATIVA, JURIDICA AMBIENTAL Y SISO AL PROCESO CUYO OBJETO ES: REALIZAR LOS ESTUDIOS Y DISEÑOS PARA LA CONSTRUCCIÓN DE LA SEDE ADMINISTRATIVA EN EL CORREGIMIENTO DE SAN JUAN O CORREGIMIENTO DE BETANIA – LOCALIDAD DE SUMAPAZ – DISTRITO CAPITAL </t>
  </si>
  <si>
    <t>80101600; 81101500; 80101506; 72121400</t>
  </si>
  <si>
    <t>Noviembre</t>
  </si>
  <si>
    <t>Octubre</t>
  </si>
  <si>
    <t>Diciembre</t>
  </si>
  <si>
    <t>Realizar la interventoría técnica, administrativa, financiera, y ambiental al contrato que deriva del proceso licitatorio FDLS-LP-112-2019, y que tiene como objeto: "Realizar actividades lúdicas y deportivas dirigidas a Persona mayor y Persona con Discapacidad de la localidad de Sumapaz</t>
  </si>
  <si>
    <t>Prestación de servicios para la celebracion de las tradicionales novenas navideñas en la Localidad 20 de Sumapaz de la vigencia 2019</t>
  </si>
  <si>
    <t>Adquirir a titulo de compraventa una tarima para el fortalecimiento de los diferentes eventos que realice la alcaldia Local de Sumapaz</t>
  </si>
  <si>
    <t>REALIZAR POR EL SISTEMA DE PRECIOS FIJOS SIN FORMULA DE REAJUSTE EL MANTENIMIENTO DE PARQUES Y/O ESCENARIOS DEPORTIVOS UBICADOS EN LA LOCALIDAD DE SUMAPAZ”</t>
  </si>
  <si>
    <t xml:space="preserve">CONTRATAR LOS SERVICIOS DE UN BACHILLER PARA EL FORTALECIMIENTO A LA GESTION LOCAL DE PROCESOS INSTITUCIONALES Y SOCIALES DE INTERES PUBLICO ARTICULADA POR EL FONDO DE DESARROLLO LOCAL DE SUMAPAZ EN COMPAÑÍA DE SECTORES ADMINISTRATIVOS DEL DISTRITO, INSTANCIAS  Y ORGANIZACIONES SOCIALES EN LA LOCALIDAD </t>
  </si>
  <si>
    <t>APOYAR LA FORMULACION, GESTION Y SEGUIMIENTO DE LAS ACTIVIDADES, ACIONES Y ESTRATEGIAS QUE SE ADELANTEN ENFOCADAS A PROMOVER EL DESARROLLO RURAL SOSTENIBLE EN LA LOCALIDAD DE SUMAPAZ</t>
  </si>
  <si>
    <t xml:space="preserve">5 </t>
  </si>
  <si>
    <t>ADICION Y PRORROGA No. 1 AL CONTRATO DE OBRA PUBLICA No. COP-173-2018- CUYO OBJETO ES:REALIZAR POR EL SISTEMA DE PRECIOS UNITARIOS FIJOS SIN FORMULA DE REAJUSTE LA CONSTRUCCION DE OBRAS DE MITIGACION PARA ATENDER LA RESTAURACIÓN Y RECUPERACIÓN DE ZONAS CON PROCESOS DE EROSION O FENOMENOS DE REMOCIÓN EN MASA EN LA LOCALIDAD DE SUMAPAZ”</t>
  </si>
  <si>
    <t>ADICION Y PRORROGA AL CONTRATO DE INTERVENTORIA CIN-078-2019 CUYO OBJETO ES: REALIZAR LA INTERVENTORIA TECNICA, ADMINISTRATIVA, FINANCIERA, AMBIENTAL, SOCIAL Y JURIDICA AL CONTRATO DE OBRA PUBLICA No. COP-173--2018, CUYO OBJETO ES" REALIZAR POR EL SISTEMA DE PRECIOS UNITARIOS FIJOS SIN FORMULA DE REAJUSTE: LA IMPLEMENTACION DE MODELOS DE BIOINGENIERIA Y SU EJECUCION PARA LA RESTAURACION Y RECUPERACION DE ZONAS CON PROCESOS DE EROSION O FENOMENOS DE REMOCION EN MASA EN LA LOCALIDAD DE SUMAPAZ</t>
  </si>
  <si>
    <t>REALIZAR EL DIAGNOSTICO, DEMOLICION, CONSTRUCCION, MANTENIMIENTO Y REPARACIONES LOCATIVAS DE LOS SALONES COMUNALES Y/O EQUIPAMIENTOS COMUNITARIOS POR EL SISTEMA DE PRECIOS FIJOS SIN FORMULA DE REAJUSTE, EN LA LOCALIDAD DE SUMAPAZ, D.C.</t>
  </si>
  <si>
    <t>REALIZAR LA INTERVENTORIA TECNICA, ADMINISTRATIVA, FINANCIERA, JURIDICA, SOCIAL, AMBIENTAL Y SISO AL PROCESO RESULTANTE DEL PROCESO LICITATORIO CUYO OBJETO ES : REALIZAR EL DIAGNOSTICO, DEMOLICION, CONSTRUCCION, MANTENIMIENTO Y REPARACIONES LOCATIVAS DE LOS SALONES COMUNALES Y/O EQUIPAMIENTOS COMUNITARIOS POR EL SISTEMA DE PRECIOS FIJOS SIN FORMULA DE REAJUSTE, EN LA LOCALIDAD DE SUMAPAZ, D.C</t>
  </si>
  <si>
    <t>prestar sus servicios como ingeniero director del parque automotor de maquinaria pesada de propiedad del Fondo de Desarrollo Local de Sumapaz, para la realización de labores de mantenimiento de la malla vial y sus zonas públicas, así como atender las emergencias viales que surjan en la Localidad de Sumapaz</t>
  </si>
  <si>
    <t>septiembre</t>
  </si>
  <si>
    <t>prestar sus servicios como inspector  del parque  automotor de maquinaria pesada de propiedad del Fondo de Desarrollo Local de Sumapaz, en la realización de labores de mantenimiento y mejoramiento de la malla vial y sus zonas publicas, así como en la atención de las emergencias viales que surjan en la Localidad de Sumapaz</t>
  </si>
  <si>
    <t>prestar sus servicios como ayudante de la  maquinaria pesada de propiedad del Fondo de Desarrollo Local de Sumapaz que le sea asignada para la realización de labores de mantenimiento y mejoramiento  de la malla vial, zonas públicas , así como la atención de emergencias viales  que surjan en la Localidad de Sumapaz</t>
  </si>
  <si>
    <t>prestar sus servicios como conductor de vehículos pesados de propiedad del Fondo de Desarrollo Local de Sumapaz que le sea asignada para la realización de labores de mantenimiento de la malla vial y las zonas públicas de la localidad, así como atender las emergencias viales que surjan en la Localidad de Sumapaz</t>
  </si>
  <si>
    <t>prestar sus servicios como operario  de maquinaria pesada de propiedad del Fondo de Desarrollo Local de Sumapaz que le sea asignada para la realización de labores de mantenimiento de la malla vial y las zonas públicas de la localidad, así como atender las emergencias viales que surjan en la Localidad de Sumapaz</t>
  </si>
  <si>
    <t>OBRAS PARA LA CONSERVACIÓN DE LA MALLA VIAL LOCAL DE SUMAPAZ, POR EL SISTEMA DE PRECIOS UNITARIOS FIJOS, SIN FORMULA DE REAJUSTE Y A MONTO AGOTABLE</t>
  </si>
  <si>
    <t xml:space="preserve">ADQUISICIÓN, INSTALACIÓN Y PUESTA EN FUNCIONAMIENTO DE UN SISTEMA DE AIRE ACONDICIONADO DE 18000 BTU PARA EL CENTRO DE DATOS Y EL CUARTO DE UPS DE LA ALCALDÍA LOCAL DE SUMAPAZ  </t>
  </si>
  <si>
    <t>minima cuantia</t>
  </si>
  <si>
    <t>PRESTAR LOS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DE LA ALCALDÍA LOCAL DE SUMAPAZ.</t>
  </si>
  <si>
    <t>REALIZAR EL PROCEO DE ACTUALIZACION DE AVALUOS DE LOS BIENES DE PROPIEDAD O TENENCIA DEL FONDO DE DESARROLLO LOCAL DE SUMAPAZ</t>
  </si>
  <si>
    <t>DICIEMBRE</t>
  </si>
  <si>
    <t>SERVICIO DE ASISTENCIA TÉCNICA DIRECTA RURAL AGROPECUARIA PARA LOS PEQUEÑOS Y MEDIANOS PRODUCTORES DE LA LOCALIDAD DE SUMAPAZ”</t>
  </si>
  <si>
    <t>ADQUIRIR  LOS ELEMENTOS DE PROTECCIÓN PERSONAL, DOTACIÓN Y HERRAMIENTA MENOR PARA EL PERSONAL DEL PROYECTO PARQUE AUTOMOTOR DE MAQUINARIA PESADA DE PROPIEDAD DEL FONDO DE DESARROLLO LOCAL DE SUMAPAZ,</t>
  </si>
  <si>
    <t>minima cuantia- grandes superficies.</t>
  </si>
  <si>
    <t xml:space="preserve">31162800; 27112200 ; 30121700 </t>
  </si>
  <si>
    <t>CONTRATAR LA PRESTACION DE SERVICIOS DE VIGILANCIA Y SEGURIDAD PRIVADA CON ARMAS, PARA LA SEDE DE LA ALCALDIA LOCAL DE SUMAPAZ</t>
  </si>
  <si>
    <t>ADICION Y PRORROGA AL CONTRATO CPS-082-2019- CUYO OBJETO ES:CONTRATAR LA PRESTACION DE SERVICIOS DE VIGILANCIA Y SEGURIDAD PRIVADA CON ARMAS, PARA LA SEDE DE LA ALCALDIA LOCAL DE SUMAPAZ</t>
  </si>
  <si>
    <t>34177452</t>
  </si>
  <si>
    <t>ADQUIRIR A TÍTULO DE COMPRAVENTA DOS (2) VOLQUETAS DOBLE TROQUE  PARA EL FONDO DE DESARROLLO LOCAL DE SUMAPAZ</t>
  </si>
  <si>
    <t>ADICION No. 1 AL CONTRATO CPS-116-2019 CUYO OBJETO ES: REALIZAR LA TERCERA ETAPA DE LA ESCUELA DE FORMACIÓN DEPORTIVA DE LA LOCALIDAD DE SUMAPAZ</t>
  </si>
  <si>
    <t>ADQUIRIR TRES (3) IMPRESORAS MALTIFUNCIONALES PARA LOS PORTALES INTERACTIVOS DA LA LOCALIDAD DE SUMAPAZ</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</si>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</sst>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_(&quot;$&quot;\ * \(#,##0\);_(&quot;$&quot;\ * &quot;-&quot;_);_(@_)"/>
    <numFmt numFmtId="165" formatCode="_(* #,##0_);_(* \(#,##0\);_(* &quot;-&quot;_);_(@_)"/>
    <numFmt numFmtId="166" formatCode="_(* #,##0.00_);_(* \(#,##0.00\);_(* &quot;-&quot;??_);_(@_)"/>
    <numFmt numFmtId="167" formatCode="#,###\ &quot;COP&quot;"/>
    <numFmt numFmtId="168" formatCode="#,##0.00\ \€"/>
  </numFmts>
  <fonts count="31"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sz val="11"/>
      <color theme="1"/>
      <name val="Arial"/>
      <family val="2"/>
    </font>
    <font>
      <sz val="11"/>
      <name val="Arial"/>
      <family val="2"/>
    </font>
    <font>
      <b/>
      <sz val="11"/>
      <color theme="1"/>
      <name val="Verdana"/>
      <family val="2"/>
    </font>
    <font>
      <b/>
      <sz val="12"/>
      <color theme="1"/>
      <name val="Verdana"/>
      <family val="2"/>
    </font>
    <font>
      <sz val="11"/>
      <color theme="1"/>
      <name val="Verdana"/>
      <family val="2"/>
    </font>
    <font>
      <sz val="12"/>
      <color theme="1"/>
      <name val="Verdana"/>
      <family val="2"/>
    </font>
    <font>
      <b/>
      <sz val="11"/>
      <name val="Verdana"/>
      <family val="2"/>
    </font>
    <font>
      <sz val="11"/>
      <name val="Verdana"/>
      <family val="2"/>
    </font>
    <font>
      <sz val="10"/>
      <color rgb="FF000000"/>
      <name val="Verdana"/>
      <family val="2"/>
    </font>
    <font>
      <sz val="9"/>
      <color rgb="FF000000"/>
      <name val="Verdana"/>
      <family val="2"/>
    </font>
    <font>
      <sz val="11"/>
      <color rgb="FF00000A"/>
      <name val="Verdana"/>
      <family val="2"/>
    </font>
    <font>
      <sz val="11"/>
      <color rgb="FF000000"/>
      <name val="Verdana"/>
      <family val="2"/>
    </font>
    <font>
      <sz val="11"/>
      <color rgb="FFFF0000"/>
      <name val="Verdana"/>
      <family val="2"/>
    </font>
    <font>
      <sz val="11"/>
      <color rgb="FFFF0000"/>
      <name val="Arial"/>
      <family val="2"/>
    </font>
    <font>
      <sz val="11"/>
      <name val="Calibri"/>
      <family val="2"/>
      <scheme val="minor"/>
    </font>
    <font>
      <sz val="11"/>
      <color rgb="FF000000"/>
      <name val="Arial Narrow"/>
      <family val="2"/>
    </font>
    <font>
      <b/>
      <sz val="12"/>
      <color theme="1"/>
      <name val="Garamond"/>
      <family val="1"/>
    </font>
    <font>
      <b/>
      <sz val="12"/>
      <color theme="1"/>
      <name val="Arial"/>
      <family val="2"/>
    </font>
    <font>
      <sz val="14"/>
      <name val="Arial"/>
      <family val="2"/>
    </font>
    <font>
      <b/>
      <sz val="11"/>
      <color theme="1"/>
      <name val="Arial"/>
      <family val="2"/>
    </font>
    <font>
      <sz val="12"/>
      <color theme="1"/>
      <name val="Arial Narrow"/>
      <family val="2"/>
    </font>
    <font>
      <sz val="12"/>
      <color theme="1"/>
      <name val="Garamond"/>
      <family val="1"/>
    </font>
    <font>
      <sz val="10"/>
      <color theme="1"/>
      <name val="Garamond"/>
      <family val="1"/>
    </font>
    <font>
      <b/>
      <sz val="11"/>
      <color theme="1"/>
      <name val="Garamond"/>
      <family val="1"/>
    </font>
    <font>
      <sz val="11"/>
      <color theme="1"/>
      <name val="Garamond"/>
      <family val="1"/>
    </font>
    <font>
      <sz val="11"/>
      <color rgb="FF00000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26">
    <xf numFmtId="0" fontId="0" fillId="0" borderId="0"/>
    <xf numFmtId="9" fontId="4" fillId="0" borderId="0" applyFont="0" applyFill="0" applyBorder="0" applyAlignment="0" applyProtection="0"/>
    <xf numFmtId="167"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8"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8"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cellStyleXfs>
  <cellXfs count="59">
    <xf numFmtId="0" fontId="0" fillId="0" borderId="0" xfId="0"/>
    <xf numFmtId="0" fontId="6" fillId="6"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49" fontId="12" fillId="0" borderId="1" xfId="13" applyFont="1" applyFill="1" applyBorder="1" applyAlignment="1" applyProtection="1">
      <alignment horizontal="center" vertical="center" wrapText="1"/>
      <protection locked="0"/>
    </xf>
    <xf numFmtId="167" fontId="12" fillId="0" borderId="1" xfId="2"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11" fillId="0" borderId="1" xfId="7" applyFont="1" applyFill="1" applyBorder="1" applyAlignment="1" applyProtection="1">
      <alignment horizontal="center" vertical="center" wrapText="1"/>
    </xf>
    <xf numFmtId="0" fontId="8" fillId="0" borderId="1" xfId="7" applyFont="1" applyFill="1" applyBorder="1" applyAlignment="1" applyProtection="1">
      <alignment horizontal="center" vertical="center" wrapText="1"/>
    </xf>
    <xf numFmtId="0" fontId="2" fillId="0" borderId="1" xfId="7" applyFont="1" applyFill="1" applyBorder="1" applyAlignment="1" applyProtection="1">
      <alignment horizontal="center" vertical="center" wrapText="1"/>
    </xf>
    <xf numFmtId="0" fontId="7" fillId="0" borderId="1" xfId="7" applyFont="1" applyFill="1" applyBorder="1" applyAlignment="1" applyProtection="1">
      <alignment horizontal="center" vertical="center" wrapText="1"/>
    </xf>
    <xf numFmtId="49" fontId="9" fillId="0" borderId="1" xfId="13" applyFont="1" applyFill="1" applyBorder="1" applyAlignment="1" applyProtection="1">
      <alignment horizontal="center" vertical="center" wrapText="1"/>
      <protection locked="0"/>
    </xf>
    <xf numFmtId="49" fontId="1" fillId="0" borderId="1" xfId="13" applyFont="1" applyFill="1" applyBorder="1" applyAlignment="1" applyProtection="1">
      <alignment horizontal="center" vertical="center" wrapText="1"/>
      <protection locked="0"/>
    </xf>
    <xf numFmtId="0" fontId="5" fillId="0" borderId="0" xfId="0" applyFont="1" applyFill="1" applyAlignment="1">
      <alignment vertical="center" wrapText="1"/>
    </xf>
    <xf numFmtId="0" fontId="23" fillId="6" borderId="0" xfId="0" applyFont="1" applyFill="1" applyAlignment="1">
      <alignment horizontal="center" vertical="center" wrapText="1"/>
    </xf>
    <xf numFmtId="0" fontId="24" fillId="0" borderId="0" xfId="0" applyFont="1" applyFill="1" applyAlignment="1">
      <alignment horizontal="justify" vertical="center"/>
    </xf>
    <xf numFmtId="167" fontId="6" fillId="6" borderId="0" xfId="0" applyNumberFormat="1" applyFont="1" applyFill="1" applyAlignment="1">
      <alignment horizontal="center" vertical="center" wrapText="1"/>
    </xf>
    <xf numFmtId="0" fontId="1" fillId="0" borderId="1" xfId="7" applyFont="1" applyFill="1" applyBorder="1" applyAlignment="1" applyProtection="1">
      <alignment horizontal="center" vertical="center" wrapText="1"/>
    </xf>
    <xf numFmtId="3" fontId="12" fillId="0" borderId="1" xfId="13" applyNumberFormat="1" applyFont="1" applyFill="1" applyBorder="1" applyAlignment="1" applyProtection="1">
      <alignment horizontal="center" vertical="center" wrapText="1"/>
      <protection locked="0"/>
    </xf>
    <xf numFmtId="49" fontId="6" fillId="0" borderId="1" xfId="13" applyFont="1" applyFill="1" applyBorder="1" applyAlignment="1" applyProtection="1">
      <alignment horizontal="center" vertical="center" wrapText="1"/>
      <protection locked="0"/>
    </xf>
    <xf numFmtId="1" fontId="17" fillId="0" borderId="1"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5" fillId="0" borderId="1" xfId="0" applyFont="1" applyFill="1" applyBorder="1" applyAlignment="1">
      <alignment horizontal="left" vertical="center" indent="2"/>
    </xf>
    <xf numFmtId="0" fontId="9" fillId="0" borderId="1" xfId="0" applyFont="1" applyFill="1" applyBorder="1" applyAlignment="1">
      <alignment horizontal="center" vertical="center" wrapText="1"/>
    </xf>
    <xf numFmtId="49" fontId="12" fillId="0" borderId="3" xfId="13" applyFont="1" applyFill="1" applyBorder="1" applyAlignment="1" applyProtection="1">
      <alignment horizontal="center" vertical="center" wrapText="1"/>
      <protection locked="0"/>
    </xf>
    <xf numFmtId="0" fontId="0" fillId="0" borderId="0" xfId="0" applyFill="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vertical="center" wrapText="1"/>
    </xf>
    <xf numFmtId="0" fontId="25" fillId="0" borderId="0" xfId="0" applyFont="1" applyFill="1" applyAlignment="1">
      <alignment vertical="center" wrapText="1"/>
    </xf>
    <xf numFmtId="0" fontId="10"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29" fillId="0" borderId="0" xfId="0" applyFont="1" applyFill="1" applyAlignment="1">
      <alignment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30" fillId="0" borderId="4" xfId="0" applyFont="1" applyFill="1" applyBorder="1" applyAlignment="1">
      <alignment horizontal="center" vertical="center" wrapText="1"/>
    </xf>
    <xf numFmtId="0" fontId="30" fillId="0" borderId="2" xfId="0" applyFont="1" applyFill="1" applyBorder="1" applyAlignment="1">
      <alignment vertical="center" wrapText="1"/>
    </xf>
    <xf numFmtId="0" fontId="19" fillId="0" borderId="1" xfId="0" applyFont="1" applyFill="1" applyBorder="1" applyAlignment="1">
      <alignment wrapText="1"/>
    </xf>
    <xf numFmtId="0" fontId="14" fillId="0" borderId="1" xfId="0" applyFont="1" applyFill="1" applyBorder="1" applyAlignment="1">
      <alignment horizontal="center" vertical="center" wrapText="1"/>
    </xf>
    <xf numFmtId="0" fontId="28" fillId="0" borderId="0" xfId="0" applyFont="1" applyFill="1" applyAlignment="1">
      <alignment vertical="center" wrapText="1"/>
    </xf>
    <xf numFmtId="167" fontId="9" fillId="0" borderId="1" xfId="2" applyFont="1" applyFill="1" applyBorder="1" applyAlignment="1" applyProtection="1">
      <alignment horizontal="center" vertical="center" wrapText="1"/>
      <protection locked="0"/>
    </xf>
    <xf numFmtId="0" fontId="20" fillId="0" borderId="0" xfId="0" applyFont="1" applyFill="1" applyAlignment="1">
      <alignment vertical="center" wrapText="1"/>
    </xf>
    <xf numFmtId="0" fontId="0" fillId="0" borderId="1" xfId="0" applyFill="1" applyBorder="1" applyAlignment="1">
      <alignment horizontal="center" vertical="center"/>
    </xf>
    <xf numFmtId="0" fontId="26" fillId="0" borderId="0" xfId="0" applyFont="1" applyFill="1" applyAlignment="1">
      <alignment wrapText="1"/>
    </xf>
    <xf numFmtId="0" fontId="26" fillId="0" borderId="1" xfId="0" applyFont="1" applyFill="1" applyBorder="1" applyAlignment="1">
      <alignment wrapText="1"/>
    </xf>
    <xf numFmtId="0" fontId="0" fillId="0" borderId="0" xfId="0" applyFont="1" applyFill="1" applyAlignment="1">
      <alignment wrapText="1"/>
    </xf>
    <xf numFmtId="49" fontId="12" fillId="0" borderId="0" xfId="13"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1" fillId="0" borderId="0" xfId="0" applyFont="1" applyFill="1" applyAlignment="1">
      <alignment vertical="center" wrapText="1"/>
    </xf>
    <xf numFmtId="0" fontId="21" fillId="0" borderId="0" xfId="0" applyFont="1" applyFill="1" applyAlignment="1">
      <alignment wrapText="1"/>
    </xf>
    <xf numFmtId="0" fontId="5" fillId="0" borderId="0" xfId="0" applyFont="1" applyFill="1" applyAlignment="1">
      <alignment wrapText="1"/>
    </xf>
    <xf numFmtId="0" fontId="0" fillId="0" borderId="0" xfId="0" applyFill="1" applyAlignment="1">
      <alignment wrapText="1"/>
    </xf>
    <xf numFmtId="0" fontId="27" fillId="0" borderId="1" xfId="0" applyFont="1" applyFill="1" applyBorder="1" applyAlignment="1">
      <alignment vertical="center" wrapText="1"/>
    </xf>
    <xf numFmtId="0" fontId="10" fillId="0" borderId="1" xfId="0" applyFont="1" applyFill="1" applyBorder="1" applyAlignment="1">
      <alignment vertical="center" wrapText="1"/>
    </xf>
    <xf numFmtId="0" fontId="5" fillId="0" borderId="0" xfId="0" applyFont="1" applyFill="1" applyAlignment="1">
      <alignment horizontal="justify" vertical="center"/>
    </xf>
    <xf numFmtId="0" fontId="0" fillId="0" borderId="0" xfId="0" applyFill="1"/>
  </cellXfs>
  <cellStyles count="26">
    <cellStyle name="BodyStyle" xfId="13" xr:uid="{00000000-0005-0000-0000-000000000000}"/>
    <cellStyle name="BodyStyleBold" xfId="14" xr:uid="{00000000-0005-0000-0000-000001000000}"/>
    <cellStyle name="BodyStyleBoldRight" xfId="15" xr:uid="{00000000-0005-0000-0000-000002000000}"/>
    <cellStyle name="BodyStyleWithBorder" xfId="21" xr:uid="{00000000-0005-0000-0000-000003000000}"/>
    <cellStyle name="BorderThinBlack" xfId="25" xr:uid="{00000000-0005-0000-0000-000004000000}"/>
    <cellStyle name="Comma" xfId="4" xr:uid="{00000000-0005-0000-0000-000005000000}"/>
    <cellStyle name="Comma [0]" xfId="5" xr:uid="{00000000-0005-0000-0000-000006000000}"/>
    <cellStyle name="Currency" xfId="2" xr:uid="{00000000-0005-0000-0000-000007000000}"/>
    <cellStyle name="Currency [0]" xfId="3" xr:uid="{00000000-0005-0000-0000-000008000000}"/>
    <cellStyle name="DateStyle" xfId="17" xr:uid="{00000000-0005-0000-0000-000009000000}"/>
    <cellStyle name="DateTimeStyle" xfId="18" xr:uid="{00000000-0005-0000-0000-00000A000000}"/>
    <cellStyle name="Decimal" xfId="20" xr:uid="{00000000-0005-0000-0000-00000B000000}"/>
    <cellStyle name="DecimalWithBorder" xfId="24" xr:uid="{00000000-0005-0000-0000-00000C000000}"/>
    <cellStyle name="EuroCurrency" xfId="16" xr:uid="{00000000-0005-0000-0000-00000D000000}"/>
    <cellStyle name="EuroCurrencyWithBorder" xfId="22" xr:uid="{00000000-0005-0000-0000-00000E000000}"/>
    <cellStyle name="HeaderStyle" xfId="7" xr:uid="{00000000-0005-0000-0000-00000F000000}"/>
    <cellStyle name="HeaderSubTop" xfId="11" xr:uid="{00000000-0005-0000-0000-000010000000}"/>
    <cellStyle name="HeaderSubTopNoBold" xfId="12" xr:uid="{00000000-0005-0000-0000-000011000000}"/>
    <cellStyle name="HeaderTopBuyer" xfId="8" xr:uid="{00000000-0005-0000-0000-000012000000}"/>
    <cellStyle name="HeaderTopStyle" xfId="9" xr:uid="{00000000-0005-0000-0000-000013000000}"/>
    <cellStyle name="HeaderTopStyleAlignRight" xfId="10" xr:uid="{00000000-0005-0000-0000-000014000000}"/>
    <cellStyle name="MainTitle" xfId="6" xr:uid="{00000000-0005-0000-0000-000015000000}"/>
    <cellStyle name="Normal" xfId="0" builtinId="0"/>
    <cellStyle name="Numeric" xfId="19" xr:uid="{00000000-0005-0000-0000-000018000000}"/>
    <cellStyle name="NumericWithBorder" xfId="23" xr:uid="{00000000-0005-0000-0000-000019000000}"/>
    <cellStyle name="Percent" xfId="1" xr:uid="{00000000-0005-0000-0000-00001A000000}"/>
  </cellStyles>
  <dxfs count="0"/>
  <tableStyles count="0" defaultTableStyle="TableStyleMedium2" defaultPivotStyle="PivotStyleLight16"/>
  <colors>
    <mruColors>
      <color rgb="FFFFFF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62"/>
  <sheetViews>
    <sheetView tabSelected="1" zoomScale="80" zoomScaleNormal="80" workbookViewId="0">
      <pane ySplit="1" topLeftCell="A222" activePane="bottomLeft" state="frozen"/>
      <selection pane="bottomLeft" activeCell="C222" sqref="C222"/>
    </sheetView>
  </sheetViews>
  <sheetFormatPr baseColWidth="10" defaultRowHeight="14.25" x14ac:dyDescent="0.2"/>
  <cols>
    <col min="1" max="1" width="18.5703125" style="1" customWidth="1"/>
    <col min="2" max="2" width="84.5703125" style="1" customWidth="1"/>
    <col min="3" max="3" width="18.140625" style="1" customWidth="1"/>
    <col min="4" max="4" width="22.7109375" style="1" customWidth="1"/>
    <col min="5" max="5" width="15.42578125" style="1" customWidth="1"/>
    <col min="6" max="6" width="18.140625" style="1" customWidth="1"/>
    <col min="7" max="7" width="25" style="1" customWidth="1"/>
    <col min="8" max="8" width="38" style="1" customWidth="1"/>
    <col min="9" max="9" width="26.28515625" style="1" customWidth="1"/>
    <col min="10" max="10" width="24.85546875" style="1" customWidth="1"/>
    <col min="11" max="11" width="29.42578125" style="1" customWidth="1"/>
    <col min="12" max="12" width="32.140625" style="1" customWidth="1"/>
    <col min="13" max="13" width="37.5703125" style="1" customWidth="1"/>
    <col min="14" max="14" width="24.85546875" style="1" customWidth="1"/>
    <col min="15" max="15" width="30.5703125" style="1" customWidth="1"/>
    <col min="16" max="16" width="27" style="1" customWidth="1"/>
    <col min="17" max="17" width="53.42578125" style="1" customWidth="1"/>
    <col min="18" max="18" width="16.5703125" customWidth="1"/>
    <col min="19" max="19" width="39.7109375" customWidth="1"/>
    <col min="20" max="20" width="21" customWidth="1"/>
    <col min="21" max="21" width="16.7109375" customWidth="1"/>
    <col min="22" max="22" width="19.85546875" customWidth="1"/>
    <col min="23" max="23" width="25.7109375" customWidth="1"/>
    <col min="24" max="24" width="24.140625" customWidth="1"/>
    <col min="25" max="25" width="16.28515625" customWidth="1"/>
    <col min="26" max="26" width="20.42578125" customWidth="1"/>
    <col min="27" max="27" width="18.7109375" customWidth="1"/>
    <col min="28" max="28" width="15.5703125" customWidth="1"/>
    <col min="29" max="29" width="20.85546875" customWidth="1"/>
    <col min="31" max="31" width="17.140625" bestFit="1" customWidth="1"/>
    <col min="34" max="52" width="11.42578125" style="3"/>
    <col min="53" max="16384" width="11.42578125" style="1"/>
  </cols>
  <sheetData>
    <row r="1" spans="1:33" ht="114" customHeight="1" x14ac:dyDescent="0.2">
      <c r="A1" s="8" t="s">
        <v>11</v>
      </c>
      <c r="B1" s="10" t="s">
        <v>117</v>
      </c>
      <c r="C1" s="9" t="s">
        <v>118</v>
      </c>
      <c r="D1" s="9" t="s">
        <v>119</v>
      </c>
      <c r="E1" s="9" t="s">
        <v>120</v>
      </c>
      <c r="F1" s="9" t="s">
        <v>121</v>
      </c>
      <c r="G1" s="10" t="s">
        <v>0</v>
      </c>
      <c r="H1" s="11" t="s">
        <v>122</v>
      </c>
      <c r="I1" s="10" t="s">
        <v>1</v>
      </c>
      <c r="J1" s="11" t="s">
        <v>124</v>
      </c>
      <c r="K1" s="11" t="s">
        <v>125</v>
      </c>
      <c r="L1" s="11" t="s">
        <v>126</v>
      </c>
      <c r="M1" s="11" t="s">
        <v>127</v>
      </c>
      <c r="N1" s="11" t="s">
        <v>128</v>
      </c>
      <c r="O1" s="11" t="s">
        <v>129</v>
      </c>
      <c r="P1" s="11" t="s">
        <v>130</v>
      </c>
      <c r="Q1" s="11" t="s">
        <v>131</v>
      </c>
    </row>
    <row r="2" spans="1:33" s="3" customFormat="1" ht="148.5" customHeight="1" x14ac:dyDescent="0.2">
      <c r="A2" s="4" t="s">
        <v>28</v>
      </c>
      <c r="B2" s="18" t="s">
        <v>140</v>
      </c>
      <c r="C2" s="4" t="s">
        <v>4</v>
      </c>
      <c r="D2" s="4" t="s">
        <v>4</v>
      </c>
      <c r="E2" s="4" t="s">
        <v>2</v>
      </c>
      <c r="F2" s="19" t="s">
        <v>3</v>
      </c>
      <c r="G2" s="5" t="s">
        <v>101</v>
      </c>
      <c r="H2" s="13" t="s">
        <v>123</v>
      </c>
      <c r="I2" s="5">
        <f>34560000+240000</f>
        <v>34800000</v>
      </c>
      <c r="J2" s="5">
        <f>34560000+240000</f>
        <v>34800000</v>
      </c>
      <c r="K2" s="12" t="s">
        <v>132</v>
      </c>
      <c r="L2" s="12" t="s">
        <v>133</v>
      </c>
      <c r="M2" s="12" t="s">
        <v>134</v>
      </c>
      <c r="N2" s="12" t="s">
        <v>135</v>
      </c>
      <c r="O2" s="12" t="s">
        <v>136</v>
      </c>
      <c r="P2" s="12" t="s">
        <v>138</v>
      </c>
      <c r="Q2" s="12" t="s">
        <v>137</v>
      </c>
      <c r="R2"/>
      <c r="S2"/>
      <c r="T2"/>
      <c r="U2"/>
      <c r="V2"/>
      <c r="W2"/>
      <c r="X2"/>
      <c r="Y2"/>
      <c r="Z2"/>
      <c r="AA2"/>
      <c r="AB2"/>
      <c r="AC2"/>
      <c r="AD2"/>
      <c r="AE2"/>
      <c r="AF2"/>
      <c r="AG2"/>
    </row>
    <row r="3" spans="1:33" s="3" customFormat="1" ht="81.75" customHeight="1" x14ac:dyDescent="0.2">
      <c r="A3" s="4" t="s">
        <v>28</v>
      </c>
      <c r="B3" s="20" t="s">
        <v>95</v>
      </c>
      <c r="C3" s="4" t="s">
        <v>4</v>
      </c>
      <c r="D3" s="4" t="s">
        <v>4</v>
      </c>
      <c r="E3" s="4" t="s">
        <v>2</v>
      </c>
      <c r="F3" s="19" t="s">
        <v>3</v>
      </c>
      <c r="G3" s="5" t="s">
        <v>101</v>
      </c>
      <c r="H3" s="13" t="s">
        <v>123</v>
      </c>
      <c r="I3" s="5">
        <v>50400000</v>
      </c>
      <c r="J3" s="5">
        <v>50400000</v>
      </c>
      <c r="K3" s="12" t="s">
        <v>132</v>
      </c>
      <c r="L3" s="12" t="s">
        <v>133</v>
      </c>
      <c r="M3" s="12" t="s">
        <v>134</v>
      </c>
      <c r="N3" s="12" t="s">
        <v>135</v>
      </c>
      <c r="O3" s="12" t="s">
        <v>136</v>
      </c>
      <c r="P3" s="12" t="s">
        <v>138</v>
      </c>
      <c r="Q3" s="12" t="s">
        <v>137</v>
      </c>
      <c r="R3"/>
      <c r="S3"/>
      <c r="T3"/>
      <c r="U3"/>
      <c r="V3"/>
      <c r="W3"/>
      <c r="X3"/>
      <c r="Y3"/>
      <c r="Z3"/>
      <c r="AA3"/>
      <c r="AB3"/>
      <c r="AC3"/>
      <c r="AD3"/>
      <c r="AE3"/>
      <c r="AF3"/>
      <c r="AG3"/>
    </row>
    <row r="4" spans="1:33" s="3" customFormat="1" ht="120" customHeight="1" x14ac:dyDescent="0.2">
      <c r="A4" s="4" t="s">
        <v>28</v>
      </c>
      <c r="B4" s="2" t="s">
        <v>103</v>
      </c>
      <c r="C4" s="4" t="s">
        <v>4</v>
      </c>
      <c r="D4" s="4" t="s">
        <v>4</v>
      </c>
      <c r="E4" s="4" t="s">
        <v>2</v>
      </c>
      <c r="F4" s="19" t="s">
        <v>3</v>
      </c>
      <c r="G4" s="5" t="s">
        <v>101</v>
      </c>
      <c r="H4" s="13" t="s">
        <v>123</v>
      </c>
      <c r="I4" s="5">
        <v>62988000</v>
      </c>
      <c r="J4" s="5">
        <v>62988000</v>
      </c>
      <c r="K4" s="12" t="s">
        <v>132</v>
      </c>
      <c r="L4" s="12" t="s">
        <v>133</v>
      </c>
      <c r="M4" s="12" t="s">
        <v>134</v>
      </c>
      <c r="N4" s="12" t="s">
        <v>135</v>
      </c>
      <c r="O4" s="12" t="s">
        <v>136</v>
      </c>
      <c r="P4" s="12" t="s">
        <v>138</v>
      </c>
      <c r="Q4" s="12" t="s">
        <v>137</v>
      </c>
      <c r="R4"/>
      <c r="S4"/>
      <c r="T4"/>
      <c r="U4"/>
      <c r="V4"/>
      <c r="W4"/>
      <c r="X4"/>
      <c r="Y4"/>
      <c r="Z4"/>
      <c r="AA4"/>
      <c r="AB4"/>
      <c r="AC4"/>
      <c r="AD4"/>
      <c r="AE4"/>
      <c r="AF4"/>
      <c r="AG4"/>
    </row>
    <row r="5" spans="1:33" s="3" customFormat="1" ht="40.5" customHeight="1" x14ac:dyDescent="0.2">
      <c r="A5" s="4" t="s">
        <v>96</v>
      </c>
      <c r="B5" s="4" t="s">
        <v>97</v>
      </c>
      <c r="C5" s="4" t="s">
        <v>4</v>
      </c>
      <c r="D5" s="4" t="s">
        <v>4</v>
      </c>
      <c r="E5" s="4" t="s">
        <v>2</v>
      </c>
      <c r="F5" s="19" t="s">
        <v>3</v>
      </c>
      <c r="G5" s="5" t="s">
        <v>101</v>
      </c>
      <c r="H5" s="13" t="s">
        <v>123</v>
      </c>
      <c r="I5" s="5">
        <f>360800000+12000-240000-11412000</f>
        <v>349160000</v>
      </c>
      <c r="J5" s="5">
        <f>360800000+12000-240000-11412000</f>
        <v>349160000</v>
      </c>
      <c r="K5" s="12" t="s">
        <v>132</v>
      </c>
      <c r="L5" s="12" t="s">
        <v>133</v>
      </c>
      <c r="M5" s="12" t="s">
        <v>134</v>
      </c>
      <c r="N5" s="12" t="s">
        <v>135</v>
      </c>
      <c r="O5" s="12" t="s">
        <v>136</v>
      </c>
      <c r="P5" s="12" t="s">
        <v>138</v>
      </c>
      <c r="Q5" s="12" t="s">
        <v>137</v>
      </c>
      <c r="R5"/>
      <c r="S5"/>
      <c r="T5"/>
      <c r="U5"/>
      <c r="V5"/>
      <c r="W5"/>
      <c r="X5"/>
      <c r="Y5"/>
      <c r="Z5"/>
      <c r="AA5"/>
      <c r="AB5"/>
      <c r="AC5"/>
      <c r="AD5"/>
      <c r="AE5"/>
      <c r="AF5"/>
      <c r="AG5"/>
    </row>
    <row r="6" spans="1:33" s="3" customFormat="1" ht="66.75" customHeight="1" x14ac:dyDescent="0.2">
      <c r="A6" s="4" t="s">
        <v>98</v>
      </c>
      <c r="B6" s="4" t="s">
        <v>257</v>
      </c>
      <c r="C6" s="4" t="s">
        <v>146</v>
      </c>
      <c r="D6" s="4" t="s">
        <v>146</v>
      </c>
      <c r="E6" s="4" t="s">
        <v>188</v>
      </c>
      <c r="F6" s="19" t="s">
        <v>3</v>
      </c>
      <c r="G6" s="5" t="s">
        <v>99</v>
      </c>
      <c r="H6" s="13" t="s">
        <v>123</v>
      </c>
      <c r="I6" s="5">
        <f>70000000+11412000</f>
        <v>81412000</v>
      </c>
      <c r="J6" s="5">
        <f>70000000+11412000</f>
        <v>81412000</v>
      </c>
      <c r="K6" s="12" t="s">
        <v>132</v>
      </c>
      <c r="L6" s="12" t="s">
        <v>133</v>
      </c>
      <c r="M6" s="12" t="s">
        <v>134</v>
      </c>
      <c r="N6" s="12" t="s">
        <v>135</v>
      </c>
      <c r="O6" s="12" t="s">
        <v>136</v>
      </c>
      <c r="P6" s="12" t="s">
        <v>138</v>
      </c>
      <c r="Q6" s="12" t="s">
        <v>137</v>
      </c>
      <c r="R6"/>
      <c r="S6"/>
      <c r="T6"/>
      <c r="U6"/>
      <c r="V6"/>
      <c r="W6"/>
      <c r="X6"/>
      <c r="Y6"/>
      <c r="Z6"/>
      <c r="AA6"/>
      <c r="AB6"/>
      <c r="AC6"/>
      <c r="AD6"/>
      <c r="AE6"/>
      <c r="AF6"/>
      <c r="AG6"/>
    </row>
    <row r="7" spans="1:33" s="3" customFormat="1" ht="66.75" customHeight="1" x14ac:dyDescent="0.2">
      <c r="A7" s="4" t="s">
        <v>256</v>
      </c>
      <c r="B7" s="7" t="s">
        <v>266</v>
      </c>
      <c r="C7" s="4" t="s">
        <v>199</v>
      </c>
      <c r="D7" s="4" t="s">
        <v>263</v>
      </c>
      <c r="E7" s="4" t="s">
        <v>9</v>
      </c>
      <c r="F7" s="19" t="s">
        <v>201</v>
      </c>
      <c r="G7" s="4" t="s">
        <v>10</v>
      </c>
      <c r="H7" s="13" t="s">
        <v>123</v>
      </c>
      <c r="I7" s="5">
        <f>23187000-1445700</f>
        <v>21741300</v>
      </c>
      <c r="J7" s="5">
        <f>23187000-1445700</f>
        <v>21741300</v>
      </c>
      <c r="K7" s="7" t="s">
        <v>316</v>
      </c>
      <c r="L7" s="21"/>
      <c r="M7" s="12" t="s">
        <v>134</v>
      </c>
      <c r="N7" s="12" t="s">
        <v>135</v>
      </c>
      <c r="O7" s="12" t="s">
        <v>136</v>
      </c>
      <c r="P7" s="12" t="s">
        <v>138</v>
      </c>
      <c r="Q7" s="12" t="s">
        <v>137</v>
      </c>
      <c r="R7"/>
      <c r="S7"/>
      <c r="T7"/>
      <c r="U7"/>
      <c r="V7"/>
      <c r="W7"/>
      <c r="X7"/>
      <c r="Y7"/>
      <c r="Z7"/>
      <c r="AA7"/>
      <c r="AB7"/>
      <c r="AC7"/>
      <c r="AD7"/>
      <c r="AE7"/>
      <c r="AF7"/>
      <c r="AG7"/>
    </row>
    <row r="8" spans="1:33" s="22" customFormat="1" ht="87" customHeight="1" x14ac:dyDescent="0.2">
      <c r="A8" s="4" t="s">
        <v>115</v>
      </c>
      <c r="B8" s="7" t="s">
        <v>15</v>
      </c>
      <c r="C8" s="4" t="s">
        <v>280</v>
      </c>
      <c r="D8" s="4" t="s">
        <v>282</v>
      </c>
      <c r="E8" s="4" t="s">
        <v>159</v>
      </c>
      <c r="F8" s="19" t="s">
        <v>3</v>
      </c>
      <c r="G8" s="4" t="s">
        <v>12</v>
      </c>
      <c r="H8" s="13" t="s">
        <v>123</v>
      </c>
      <c r="I8" s="5">
        <f>1212400000-70000000-23187000-108181286-27992838+1445700</f>
        <v>984484576</v>
      </c>
      <c r="J8" s="5">
        <f>1212400000-70000000-23187000-108181286-27992838+1445700</f>
        <v>984484576</v>
      </c>
      <c r="K8" s="4" t="s">
        <v>132</v>
      </c>
      <c r="L8" s="4" t="s">
        <v>133</v>
      </c>
      <c r="M8" s="12" t="s">
        <v>134</v>
      </c>
      <c r="N8" s="12" t="s">
        <v>135</v>
      </c>
      <c r="O8" s="12" t="s">
        <v>136</v>
      </c>
      <c r="P8" s="12" t="s">
        <v>138</v>
      </c>
      <c r="Q8" s="12" t="s">
        <v>137</v>
      </c>
      <c r="R8"/>
      <c r="S8"/>
      <c r="T8"/>
      <c r="U8"/>
      <c r="V8"/>
      <c r="W8"/>
      <c r="X8"/>
      <c r="Y8"/>
      <c r="Z8"/>
      <c r="AA8"/>
      <c r="AB8"/>
      <c r="AC8"/>
      <c r="AD8"/>
      <c r="AE8"/>
      <c r="AF8"/>
      <c r="AG8"/>
    </row>
    <row r="9" spans="1:33" s="22" customFormat="1" ht="91.5" customHeight="1" x14ac:dyDescent="0.2">
      <c r="A9" s="4" t="s">
        <v>16</v>
      </c>
      <c r="B9" s="7" t="s">
        <v>17</v>
      </c>
      <c r="C9" s="4" t="s">
        <v>280</v>
      </c>
      <c r="D9" s="4" t="s">
        <v>282</v>
      </c>
      <c r="E9" s="4" t="s">
        <v>6</v>
      </c>
      <c r="F9" s="19" t="s">
        <v>3</v>
      </c>
      <c r="G9" s="4" t="s">
        <v>14</v>
      </c>
      <c r="H9" s="13" t="s">
        <v>123</v>
      </c>
      <c r="I9" s="5">
        <v>100000000</v>
      </c>
      <c r="J9" s="5">
        <v>100000000</v>
      </c>
      <c r="K9" s="4" t="s">
        <v>132</v>
      </c>
      <c r="L9" s="4" t="s">
        <v>133</v>
      </c>
      <c r="M9" s="12" t="s">
        <v>134</v>
      </c>
      <c r="N9" s="12" t="s">
        <v>135</v>
      </c>
      <c r="O9" s="12" t="s">
        <v>136</v>
      </c>
      <c r="P9" s="12" t="s">
        <v>138</v>
      </c>
      <c r="Q9" s="12" t="s">
        <v>137</v>
      </c>
      <c r="R9"/>
      <c r="S9"/>
      <c r="T9"/>
      <c r="U9"/>
      <c r="V9"/>
      <c r="W9"/>
      <c r="X9"/>
      <c r="Y9"/>
      <c r="Z9"/>
      <c r="AA9"/>
      <c r="AB9"/>
      <c r="AC9"/>
      <c r="AD9"/>
      <c r="AE9"/>
      <c r="AF9"/>
      <c r="AG9"/>
    </row>
    <row r="10" spans="1:33" s="22" customFormat="1" ht="91.5" customHeight="1" x14ac:dyDescent="0.2">
      <c r="A10" s="4" t="s">
        <v>172</v>
      </c>
      <c r="B10" s="7" t="s">
        <v>171</v>
      </c>
      <c r="C10" s="4" t="s">
        <v>4</v>
      </c>
      <c r="D10" s="4" t="s">
        <v>151</v>
      </c>
      <c r="E10" s="4" t="s">
        <v>159</v>
      </c>
      <c r="F10" s="19" t="s">
        <v>3</v>
      </c>
      <c r="G10" s="4" t="s">
        <v>14</v>
      </c>
      <c r="H10" s="13" t="s">
        <v>123</v>
      </c>
      <c r="I10" s="5">
        <v>70000000</v>
      </c>
      <c r="J10" s="5">
        <v>70000000</v>
      </c>
      <c r="K10" s="4" t="s">
        <v>132</v>
      </c>
      <c r="L10" s="12"/>
      <c r="M10" s="12" t="s">
        <v>134</v>
      </c>
      <c r="N10" s="12" t="s">
        <v>135</v>
      </c>
      <c r="O10" s="12" t="s">
        <v>136</v>
      </c>
      <c r="P10" s="12" t="s">
        <v>138</v>
      </c>
      <c r="Q10" s="12" t="s">
        <v>137</v>
      </c>
      <c r="R10"/>
      <c r="S10"/>
      <c r="T10"/>
      <c r="U10"/>
      <c r="V10"/>
      <c r="W10"/>
      <c r="X10"/>
      <c r="Y10"/>
      <c r="Z10"/>
      <c r="AA10"/>
      <c r="AB10"/>
      <c r="AC10"/>
      <c r="AD10"/>
      <c r="AE10"/>
      <c r="AF10"/>
      <c r="AG10"/>
    </row>
    <row r="11" spans="1:33" s="22" customFormat="1" ht="91.5" customHeight="1" x14ac:dyDescent="0.2">
      <c r="A11" s="4"/>
      <c r="B11" s="7" t="s">
        <v>290</v>
      </c>
      <c r="C11" s="4" t="s">
        <v>200</v>
      </c>
      <c r="D11" s="4" t="s">
        <v>200</v>
      </c>
      <c r="E11" s="4" t="s">
        <v>289</v>
      </c>
      <c r="F11" s="19" t="s">
        <v>100</v>
      </c>
      <c r="G11" s="4" t="s">
        <v>12</v>
      </c>
      <c r="H11" s="13" t="s">
        <v>123</v>
      </c>
      <c r="I11" s="5">
        <v>108181286</v>
      </c>
      <c r="J11" s="5">
        <v>108181286</v>
      </c>
      <c r="K11" s="4" t="s">
        <v>132</v>
      </c>
      <c r="L11" s="12"/>
      <c r="M11" s="12" t="s">
        <v>134</v>
      </c>
      <c r="N11" s="12" t="s">
        <v>135</v>
      </c>
      <c r="O11" s="12" t="s">
        <v>136</v>
      </c>
      <c r="P11" s="12" t="s">
        <v>138</v>
      </c>
      <c r="Q11" s="12" t="s">
        <v>137</v>
      </c>
      <c r="R11"/>
      <c r="S11"/>
      <c r="T11"/>
      <c r="U11"/>
      <c r="V11"/>
      <c r="W11"/>
      <c r="X11"/>
      <c r="Y11"/>
      <c r="Z11"/>
      <c r="AA11"/>
      <c r="AB11"/>
      <c r="AC11"/>
      <c r="AD11"/>
      <c r="AE11"/>
      <c r="AF11"/>
      <c r="AG11"/>
    </row>
    <row r="12" spans="1:33" s="22" customFormat="1" ht="123.75" customHeight="1" x14ac:dyDescent="0.2">
      <c r="A12" s="4"/>
      <c r="B12" s="7" t="s">
        <v>291</v>
      </c>
      <c r="C12" s="4" t="s">
        <v>200</v>
      </c>
      <c r="D12" s="4" t="s">
        <v>200</v>
      </c>
      <c r="E12" s="4" t="s">
        <v>289</v>
      </c>
      <c r="F12" s="19" t="s">
        <v>100</v>
      </c>
      <c r="G12" s="4" t="s">
        <v>14</v>
      </c>
      <c r="H12" s="13" t="s">
        <v>123</v>
      </c>
      <c r="I12" s="5">
        <v>27992838</v>
      </c>
      <c r="J12" s="5">
        <v>27992838</v>
      </c>
      <c r="K12" s="4" t="s">
        <v>132</v>
      </c>
      <c r="L12" s="12"/>
      <c r="M12" s="12" t="s">
        <v>134</v>
      </c>
      <c r="N12" s="12" t="s">
        <v>135</v>
      </c>
      <c r="O12" s="12" t="s">
        <v>136</v>
      </c>
      <c r="P12" s="12" t="s">
        <v>138</v>
      </c>
      <c r="Q12" s="12" t="s">
        <v>137</v>
      </c>
      <c r="R12"/>
      <c r="S12"/>
      <c r="T12"/>
      <c r="U12"/>
      <c r="V12"/>
      <c r="W12"/>
      <c r="X12"/>
      <c r="Y12"/>
      <c r="Z12"/>
      <c r="AA12"/>
      <c r="AB12"/>
      <c r="AC12"/>
      <c r="AD12"/>
      <c r="AE12"/>
      <c r="AF12"/>
      <c r="AG12"/>
    </row>
    <row r="13" spans="1:33" s="3" customFormat="1" ht="76.5" customHeight="1" x14ac:dyDescent="0.2">
      <c r="A13" s="4" t="s">
        <v>18</v>
      </c>
      <c r="B13" s="23" t="s">
        <v>242</v>
      </c>
      <c r="C13" s="4" t="s">
        <v>204</v>
      </c>
      <c r="D13" s="4" t="s">
        <v>145</v>
      </c>
      <c r="E13" s="4" t="s">
        <v>188</v>
      </c>
      <c r="F13" s="19" t="s">
        <v>3</v>
      </c>
      <c r="G13" s="5" t="s">
        <v>236</v>
      </c>
      <c r="H13" s="13" t="s">
        <v>123</v>
      </c>
      <c r="I13" s="5">
        <v>50000000</v>
      </c>
      <c r="J13" s="5">
        <v>50000000</v>
      </c>
      <c r="K13" s="12" t="s">
        <v>132</v>
      </c>
      <c r="L13" s="12" t="s">
        <v>133</v>
      </c>
      <c r="M13" s="12" t="s">
        <v>134</v>
      </c>
      <c r="N13" s="12" t="s">
        <v>135</v>
      </c>
      <c r="O13" s="12" t="s">
        <v>136</v>
      </c>
      <c r="P13" s="12" t="s">
        <v>138</v>
      </c>
      <c r="Q13" s="12" t="s">
        <v>137</v>
      </c>
      <c r="R13"/>
      <c r="S13"/>
      <c r="T13"/>
      <c r="U13"/>
      <c r="V13"/>
      <c r="W13"/>
      <c r="X13"/>
      <c r="Y13"/>
      <c r="Z13"/>
      <c r="AA13"/>
      <c r="AB13"/>
      <c r="AC13"/>
      <c r="AD13"/>
      <c r="AE13"/>
      <c r="AF13"/>
      <c r="AG13"/>
    </row>
    <row r="14" spans="1:33" s="3" customFormat="1" ht="95.25" customHeight="1" x14ac:dyDescent="0.2">
      <c r="A14" s="4" t="s">
        <v>29</v>
      </c>
      <c r="B14" s="2" t="s">
        <v>141</v>
      </c>
      <c r="C14" s="4" t="s">
        <v>4</v>
      </c>
      <c r="D14" s="4" t="s">
        <v>4</v>
      </c>
      <c r="E14" s="4" t="s">
        <v>195</v>
      </c>
      <c r="F14" s="4" t="s">
        <v>3</v>
      </c>
      <c r="G14" s="4" t="s">
        <v>101</v>
      </c>
      <c r="H14" s="13" t="s">
        <v>123</v>
      </c>
      <c r="I14" s="5">
        <f>62988000-5249000</f>
        <v>57739000</v>
      </c>
      <c r="J14" s="5">
        <f>62988000-5249000</f>
        <v>57739000</v>
      </c>
      <c r="K14" s="12" t="s">
        <v>132</v>
      </c>
      <c r="L14" s="12" t="s">
        <v>133</v>
      </c>
      <c r="M14" s="12" t="s">
        <v>134</v>
      </c>
      <c r="N14" s="12" t="s">
        <v>135</v>
      </c>
      <c r="O14" s="12" t="s">
        <v>136</v>
      </c>
      <c r="P14" s="12" t="s">
        <v>138</v>
      </c>
      <c r="Q14" s="12" t="s">
        <v>137</v>
      </c>
      <c r="R14"/>
      <c r="S14"/>
      <c r="T14"/>
      <c r="U14"/>
      <c r="V14"/>
      <c r="W14"/>
      <c r="X14"/>
      <c r="Y14"/>
      <c r="Z14"/>
      <c r="AA14"/>
      <c r="AB14"/>
      <c r="AC14"/>
      <c r="AD14"/>
      <c r="AE14"/>
      <c r="AF14"/>
      <c r="AG14"/>
    </row>
    <row r="15" spans="1:33" s="3" customFormat="1" ht="95.25" customHeight="1" x14ac:dyDescent="0.2">
      <c r="A15" s="25" t="s">
        <v>243</v>
      </c>
      <c r="B15" s="26" t="s">
        <v>250</v>
      </c>
      <c r="C15" s="4" t="s">
        <v>144</v>
      </c>
      <c r="D15" s="4" t="s">
        <v>146</v>
      </c>
      <c r="E15" s="4" t="s">
        <v>6</v>
      </c>
      <c r="F15" s="4" t="s">
        <v>3</v>
      </c>
      <c r="G15" s="4" t="s">
        <v>12</v>
      </c>
      <c r="H15" s="13" t="s">
        <v>123</v>
      </c>
      <c r="I15" s="5">
        <f>269000000+12000+4200000+29078440+3715733-2265972</f>
        <v>303740201</v>
      </c>
      <c r="J15" s="5">
        <f>269000000+12000+4200000+29078440+3715733-2265972</f>
        <v>303740201</v>
      </c>
      <c r="K15" s="12" t="s">
        <v>132</v>
      </c>
      <c r="L15" s="12"/>
      <c r="M15" s="12" t="s">
        <v>134</v>
      </c>
      <c r="N15" s="12" t="s">
        <v>135</v>
      </c>
      <c r="O15" s="12" t="s">
        <v>136</v>
      </c>
      <c r="P15" s="12" t="s">
        <v>138</v>
      </c>
      <c r="Q15" s="12" t="s">
        <v>137</v>
      </c>
      <c r="R15"/>
      <c r="S15"/>
      <c r="T15"/>
      <c r="U15"/>
      <c r="V15"/>
      <c r="W15"/>
      <c r="X15"/>
      <c r="Y15"/>
      <c r="Z15"/>
      <c r="AA15"/>
      <c r="AB15"/>
      <c r="AC15"/>
      <c r="AD15"/>
      <c r="AE15"/>
      <c r="AF15"/>
      <c r="AG15"/>
    </row>
    <row r="16" spans="1:33" s="3" customFormat="1" ht="95.25" customHeight="1" x14ac:dyDescent="0.2">
      <c r="A16" s="4"/>
      <c r="B16" s="27" t="s">
        <v>314</v>
      </c>
      <c r="C16" s="4" t="s">
        <v>280</v>
      </c>
      <c r="D16" s="4" t="s">
        <v>271</v>
      </c>
      <c r="E16" s="4" t="s">
        <v>6</v>
      </c>
      <c r="F16" s="4" t="s">
        <v>3</v>
      </c>
      <c r="G16" s="4" t="s">
        <v>12</v>
      </c>
      <c r="H16" s="13" t="s">
        <v>123</v>
      </c>
      <c r="I16" s="5">
        <v>35792000</v>
      </c>
      <c r="J16" s="5">
        <v>35792000</v>
      </c>
      <c r="K16" s="12" t="s">
        <v>132</v>
      </c>
      <c r="L16" s="12"/>
      <c r="M16" s="12" t="s">
        <v>134</v>
      </c>
      <c r="N16" s="12" t="s">
        <v>135</v>
      </c>
      <c r="O16" s="12" t="s">
        <v>136</v>
      </c>
      <c r="P16" s="12" t="s">
        <v>138</v>
      </c>
      <c r="Q16" s="12" t="s">
        <v>137</v>
      </c>
      <c r="R16"/>
      <c r="S16"/>
      <c r="T16"/>
      <c r="U16"/>
      <c r="V16"/>
      <c r="W16"/>
      <c r="X16"/>
      <c r="Y16"/>
      <c r="Z16"/>
      <c r="AA16"/>
      <c r="AB16"/>
      <c r="AC16"/>
      <c r="AD16"/>
      <c r="AE16"/>
      <c r="AF16"/>
      <c r="AG16"/>
    </row>
    <row r="17" spans="1:33" s="3" customFormat="1" ht="95.25" customHeight="1" x14ac:dyDescent="0.2">
      <c r="A17" s="4" t="s">
        <v>16</v>
      </c>
      <c r="B17" s="4" t="s">
        <v>255</v>
      </c>
      <c r="C17" s="4" t="s">
        <v>150</v>
      </c>
      <c r="D17" s="4" t="s">
        <v>146</v>
      </c>
      <c r="E17" s="4" t="s">
        <v>6</v>
      </c>
      <c r="F17" s="4" t="s">
        <v>3</v>
      </c>
      <c r="G17" s="4" t="s">
        <v>10</v>
      </c>
      <c r="H17" s="13" t="s">
        <v>123</v>
      </c>
      <c r="I17" s="5">
        <f>20000000-2600000</f>
        <v>17400000</v>
      </c>
      <c r="J17" s="5">
        <f>20000000-2600000</f>
        <v>17400000</v>
      </c>
      <c r="K17" s="12" t="s">
        <v>132</v>
      </c>
      <c r="L17" s="12"/>
      <c r="M17" s="12" t="s">
        <v>134</v>
      </c>
      <c r="N17" s="12" t="s">
        <v>135</v>
      </c>
      <c r="O17" s="12" t="s">
        <v>136</v>
      </c>
      <c r="P17" s="12" t="s">
        <v>138</v>
      </c>
      <c r="Q17" s="12" t="s">
        <v>137</v>
      </c>
      <c r="R17"/>
      <c r="S17"/>
      <c r="T17"/>
      <c r="U17"/>
      <c r="V17"/>
      <c r="W17"/>
      <c r="X17"/>
      <c r="Y17"/>
      <c r="Z17"/>
      <c r="AA17"/>
      <c r="AB17"/>
      <c r="AC17"/>
      <c r="AD17"/>
      <c r="AE17"/>
      <c r="AF17"/>
      <c r="AG17"/>
    </row>
    <row r="18" spans="1:33" s="3" customFormat="1" ht="28.5" x14ac:dyDescent="0.2">
      <c r="A18" s="4" t="s">
        <v>25</v>
      </c>
      <c r="B18" s="4" t="s">
        <v>20</v>
      </c>
      <c r="C18" s="4" t="s">
        <v>144</v>
      </c>
      <c r="D18" s="4" t="s">
        <v>144</v>
      </c>
      <c r="E18" s="4" t="s">
        <v>5</v>
      </c>
      <c r="F18" s="4" t="s">
        <v>3</v>
      </c>
      <c r="G18" s="4" t="s">
        <v>12</v>
      </c>
      <c r="H18" s="13" t="s">
        <v>123</v>
      </c>
      <c r="I18" s="5">
        <f>628000000-25030174</f>
        <v>602969826</v>
      </c>
      <c r="J18" s="5">
        <f>628000000-25030174</f>
        <v>602969826</v>
      </c>
      <c r="K18" s="12" t="s">
        <v>132</v>
      </c>
      <c r="L18" s="12" t="s">
        <v>133</v>
      </c>
      <c r="M18" s="12" t="s">
        <v>134</v>
      </c>
      <c r="N18" s="12" t="s">
        <v>135</v>
      </c>
      <c r="O18" s="12" t="s">
        <v>136</v>
      </c>
      <c r="P18" s="12" t="s">
        <v>138</v>
      </c>
      <c r="Q18" s="12" t="s">
        <v>137</v>
      </c>
      <c r="R18"/>
      <c r="S18"/>
      <c r="T18"/>
      <c r="U18"/>
      <c r="V18"/>
      <c r="W18"/>
      <c r="X18"/>
      <c r="Y18"/>
      <c r="Z18"/>
      <c r="AA18"/>
      <c r="AB18"/>
      <c r="AC18"/>
      <c r="AD18"/>
      <c r="AE18"/>
      <c r="AF18"/>
      <c r="AG18"/>
    </row>
    <row r="19" spans="1:33" s="3" customFormat="1" ht="57" x14ac:dyDescent="0.2">
      <c r="A19" s="4" t="s">
        <v>116</v>
      </c>
      <c r="B19" s="28" t="s">
        <v>283</v>
      </c>
      <c r="C19" s="4" t="s">
        <v>263</v>
      </c>
      <c r="D19" s="4" t="s">
        <v>265</v>
      </c>
      <c r="E19" s="4" t="s">
        <v>35</v>
      </c>
      <c r="F19" s="4" t="s">
        <v>3</v>
      </c>
      <c r="G19" s="4" t="s">
        <v>10</v>
      </c>
      <c r="H19" s="13" t="s">
        <v>123</v>
      </c>
      <c r="I19" s="5">
        <f>20000000-8000000-9002</f>
        <v>11990998</v>
      </c>
      <c r="J19" s="5">
        <f>20000000-8000000-9002</f>
        <v>11990998</v>
      </c>
      <c r="K19" s="12" t="s">
        <v>132</v>
      </c>
      <c r="L19" s="12" t="s">
        <v>133</v>
      </c>
      <c r="M19" s="12" t="s">
        <v>134</v>
      </c>
      <c r="N19" s="12" t="s">
        <v>135</v>
      </c>
      <c r="O19" s="12" t="s">
        <v>136</v>
      </c>
      <c r="P19" s="12" t="s">
        <v>138</v>
      </c>
      <c r="Q19" s="12" t="s">
        <v>137</v>
      </c>
      <c r="R19"/>
      <c r="S19"/>
      <c r="T19"/>
      <c r="U19"/>
      <c r="V19"/>
      <c r="W19"/>
      <c r="X19"/>
      <c r="Y19"/>
      <c r="Z19"/>
      <c r="AA19"/>
      <c r="AB19"/>
      <c r="AC19"/>
      <c r="AD19"/>
      <c r="AE19"/>
      <c r="AF19"/>
      <c r="AG19"/>
    </row>
    <row r="20" spans="1:33" s="3" customFormat="1" ht="57" x14ac:dyDescent="0.2">
      <c r="A20" s="4" t="s">
        <v>237</v>
      </c>
      <c r="B20" s="4" t="s">
        <v>174</v>
      </c>
      <c r="C20" s="4" t="s">
        <v>148</v>
      </c>
      <c r="D20" s="4" t="s">
        <v>148</v>
      </c>
      <c r="E20" s="4" t="s">
        <v>5</v>
      </c>
      <c r="F20" s="4" t="s">
        <v>3</v>
      </c>
      <c r="G20" s="4" t="s">
        <v>8</v>
      </c>
      <c r="H20" s="13" t="s">
        <v>123</v>
      </c>
      <c r="I20" s="5">
        <f>225047042-2177770</f>
        <v>222869272</v>
      </c>
      <c r="J20" s="5">
        <f>225047042-2177770</f>
        <v>222869272</v>
      </c>
      <c r="K20" s="12" t="s">
        <v>132</v>
      </c>
      <c r="L20" s="12" t="s">
        <v>133</v>
      </c>
      <c r="M20" s="12" t="s">
        <v>134</v>
      </c>
      <c r="N20" s="12" t="s">
        <v>135</v>
      </c>
      <c r="O20" s="12" t="s">
        <v>136</v>
      </c>
      <c r="P20" s="12" t="s">
        <v>138</v>
      </c>
      <c r="Q20" s="12" t="s">
        <v>137</v>
      </c>
      <c r="R20"/>
      <c r="S20"/>
      <c r="T20"/>
      <c r="U20"/>
      <c r="V20"/>
      <c r="W20"/>
      <c r="X20"/>
      <c r="Y20"/>
      <c r="Z20"/>
      <c r="AA20"/>
      <c r="AB20"/>
      <c r="AC20"/>
      <c r="AD20"/>
      <c r="AE20"/>
      <c r="AF20"/>
      <c r="AG20"/>
    </row>
    <row r="21" spans="1:33" s="3" customFormat="1" ht="42.75" x14ac:dyDescent="0.2">
      <c r="A21" s="4" t="s">
        <v>16</v>
      </c>
      <c r="B21" s="4" t="s">
        <v>175</v>
      </c>
      <c r="C21" s="4" t="s">
        <v>146</v>
      </c>
      <c r="D21" s="4" t="s">
        <v>146</v>
      </c>
      <c r="E21" s="4" t="s">
        <v>35</v>
      </c>
      <c r="F21" s="4" t="s">
        <v>3</v>
      </c>
      <c r="G21" s="4" t="s">
        <v>10</v>
      </c>
      <c r="H21" s="13" t="s">
        <v>123</v>
      </c>
      <c r="I21" s="5">
        <f>20000000-5000000-798042-4401958</f>
        <v>9800000</v>
      </c>
      <c r="J21" s="5">
        <f>20000000-5000000-798042-4401958</f>
        <v>9800000</v>
      </c>
      <c r="K21" s="12" t="s">
        <v>132</v>
      </c>
      <c r="L21" s="12" t="s">
        <v>133</v>
      </c>
      <c r="M21" s="12" t="s">
        <v>134</v>
      </c>
      <c r="N21" s="12" t="s">
        <v>135</v>
      </c>
      <c r="O21" s="12" t="s">
        <v>136</v>
      </c>
      <c r="P21" s="12" t="s">
        <v>138</v>
      </c>
      <c r="Q21" s="12" t="s">
        <v>137</v>
      </c>
      <c r="R21"/>
      <c r="S21"/>
      <c r="T21"/>
      <c r="U21"/>
      <c r="V21"/>
      <c r="W21"/>
      <c r="X21"/>
      <c r="Y21"/>
      <c r="Z21"/>
      <c r="AA21"/>
      <c r="AB21"/>
      <c r="AC21"/>
      <c r="AD21"/>
      <c r="AE21"/>
      <c r="AF21"/>
      <c r="AG21"/>
    </row>
    <row r="22" spans="1:33" s="3" customFormat="1" ht="57" x14ac:dyDescent="0.2">
      <c r="A22" s="4" t="s">
        <v>29</v>
      </c>
      <c r="B22" s="2" t="s">
        <v>30</v>
      </c>
      <c r="C22" s="4" t="s">
        <v>4</v>
      </c>
      <c r="D22" s="4" t="s">
        <v>4</v>
      </c>
      <c r="E22" s="4" t="s">
        <v>2</v>
      </c>
      <c r="F22" s="4" t="s">
        <v>3</v>
      </c>
      <c r="G22" s="4" t="s">
        <v>101</v>
      </c>
      <c r="H22" s="13" t="s">
        <v>123</v>
      </c>
      <c r="I22" s="5">
        <v>66000000</v>
      </c>
      <c r="J22" s="5">
        <v>66000000</v>
      </c>
      <c r="K22" s="12" t="s">
        <v>132</v>
      </c>
      <c r="L22" s="12" t="s">
        <v>133</v>
      </c>
      <c r="M22" s="12" t="s">
        <v>134</v>
      </c>
      <c r="N22" s="12" t="s">
        <v>135</v>
      </c>
      <c r="O22" s="12" t="s">
        <v>136</v>
      </c>
      <c r="P22" s="12" t="s">
        <v>138</v>
      </c>
      <c r="Q22" s="12" t="s">
        <v>137</v>
      </c>
      <c r="R22"/>
      <c r="S22"/>
      <c r="T22"/>
      <c r="U22"/>
      <c r="V22"/>
      <c r="W22"/>
      <c r="X22"/>
      <c r="Y22"/>
      <c r="Z22"/>
      <c r="AA22"/>
      <c r="AB22"/>
      <c r="AC22"/>
      <c r="AD22"/>
      <c r="AE22"/>
      <c r="AF22"/>
      <c r="AG22"/>
    </row>
    <row r="23" spans="1:33" s="3" customFormat="1" ht="82.5" customHeight="1" x14ac:dyDescent="0.2">
      <c r="A23" s="4" t="s">
        <v>27</v>
      </c>
      <c r="B23" s="29" t="s">
        <v>251</v>
      </c>
      <c r="C23" s="4" t="s">
        <v>265</v>
      </c>
      <c r="D23" s="4" t="s">
        <v>271</v>
      </c>
      <c r="E23" s="4" t="s">
        <v>6</v>
      </c>
      <c r="F23" s="4" t="s">
        <v>3</v>
      </c>
      <c r="G23" s="4" t="s">
        <v>8</v>
      </c>
      <c r="H23" s="13" t="s">
        <v>123</v>
      </c>
      <c r="I23" s="5">
        <f>273000000-21000000-2000000-29078440-5960088</f>
        <v>214961472</v>
      </c>
      <c r="J23" s="5">
        <f>273000000-21000000-2000000-29078440-5960088</f>
        <v>214961472</v>
      </c>
      <c r="K23" s="12" t="s">
        <v>132</v>
      </c>
      <c r="L23" s="12" t="s">
        <v>133</v>
      </c>
      <c r="M23" s="12" t="s">
        <v>134</v>
      </c>
      <c r="N23" s="12" t="s">
        <v>135</v>
      </c>
      <c r="O23" s="12" t="s">
        <v>136</v>
      </c>
      <c r="P23" s="12" t="s">
        <v>138</v>
      </c>
      <c r="Q23" s="12" t="s">
        <v>137</v>
      </c>
      <c r="R23"/>
      <c r="S23"/>
      <c r="T23"/>
      <c r="U23"/>
      <c r="V23"/>
      <c r="W23"/>
      <c r="X23"/>
      <c r="Y23"/>
      <c r="Z23"/>
      <c r="AA23"/>
      <c r="AB23"/>
      <c r="AC23"/>
      <c r="AD23"/>
      <c r="AE23"/>
      <c r="AF23"/>
      <c r="AG23"/>
    </row>
    <row r="24" spans="1:33" s="3" customFormat="1" ht="93.75" customHeight="1" x14ac:dyDescent="0.2">
      <c r="A24" s="4" t="s">
        <v>16</v>
      </c>
      <c r="B24" s="4" t="s">
        <v>194</v>
      </c>
      <c r="C24" s="4" t="s">
        <v>4</v>
      </c>
      <c r="D24" s="4" t="s">
        <v>151</v>
      </c>
      <c r="E24" s="4" t="s">
        <v>177</v>
      </c>
      <c r="F24" s="4" t="s">
        <v>3</v>
      </c>
      <c r="G24" s="4" t="s">
        <v>10</v>
      </c>
      <c r="H24" s="13" t="s">
        <v>123</v>
      </c>
      <c r="I24" s="5">
        <f>21000000-4200000</f>
        <v>16800000</v>
      </c>
      <c r="J24" s="5">
        <f>21000000-4200000</f>
        <v>16800000</v>
      </c>
      <c r="K24" s="12" t="s">
        <v>132</v>
      </c>
      <c r="L24" s="12" t="s">
        <v>133</v>
      </c>
      <c r="M24" s="12" t="s">
        <v>134</v>
      </c>
      <c r="N24" s="12" t="s">
        <v>135</v>
      </c>
      <c r="O24" s="12" t="s">
        <v>136</v>
      </c>
      <c r="P24" s="12" t="s">
        <v>138</v>
      </c>
      <c r="Q24" s="12" t="s">
        <v>137</v>
      </c>
      <c r="R24"/>
      <c r="S24"/>
      <c r="T24"/>
      <c r="U24"/>
      <c r="V24"/>
      <c r="W24"/>
      <c r="X24"/>
      <c r="Y24"/>
      <c r="Z24"/>
      <c r="AA24"/>
      <c r="AB24"/>
      <c r="AC24"/>
      <c r="AD24"/>
      <c r="AE24"/>
      <c r="AF24"/>
      <c r="AG24"/>
    </row>
    <row r="25" spans="1:33" s="3" customFormat="1" ht="78.75" customHeight="1" x14ac:dyDescent="0.2">
      <c r="A25" s="4" t="s">
        <v>16</v>
      </c>
      <c r="B25" s="4" t="s">
        <v>149</v>
      </c>
      <c r="C25" s="4" t="s">
        <v>280</v>
      </c>
      <c r="D25" s="4" t="s">
        <v>271</v>
      </c>
      <c r="E25" s="4" t="s">
        <v>24</v>
      </c>
      <c r="F25" s="4" t="s">
        <v>3</v>
      </c>
      <c r="G25" s="4" t="s">
        <v>10</v>
      </c>
      <c r="H25" s="13" t="s">
        <v>123</v>
      </c>
      <c r="I25" s="5">
        <f>18000000+2000000+3000000</f>
        <v>23000000</v>
      </c>
      <c r="J25" s="5">
        <f>18000000+2000000+3000000</f>
        <v>23000000</v>
      </c>
      <c r="K25" s="12" t="s">
        <v>132</v>
      </c>
      <c r="L25" s="12" t="s">
        <v>133</v>
      </c>
      <c r="M25" s="12" t="s">
        <v>134</v>
      </c>
      <c r="N25" s="12" t="s">
        <v>135</v>
      </c>
      <c r="O25" s="12" t="s">
        <v>136</v>
      </c>
      <c r="P25" s="12" t="s">
        <v>138</v>
      </c>
      <c r="Q25" s="12" t="s">
        <v>137</v>
      </c>
      <c r="R25"/>
      <c r="S25"/>
      <c r="T25"/>
      <c r="U25"/>
      <c r="V25"/>
      <c r="W25"/>
      <c r="X25"/>
      <c r="Y25"/>
      <c r="Z25"/>
      <c r="AA25"/>
      <c r="AB25"/>
      <c r="AC25"/>
      <c r="AD25"/>
      <c r="AE25"/>
      <c r="AF25"/>
      <c r="AG25"/>
    </row>
    <row r="26" spans="1:33" s="3" customFormat="1" ht="112.5" customHeight="1" x14ac:dyDescent="0.2">
      <c r="A26" s="4" t="s">
        <v>26</v>
      </c>
      <c r="B26" s="4" t="s">
        <v>284</v>
      </c>
      <c r="C26" s="4" t="s">
        <v>265</v>
      </c>
      <c r="D26" s="4" t="s">
        <v>265</v>
      </c>
      <c r="E26" s="4" t="s">
        <v>35</v>
      </c>
      <c r="F26" s="4" t="s">
        <v>3</v>
      </c>
      <c r="G26" s="4" t="s">
        <v>8</v>
      </c>
      <c r="H26" s="13" t="s">
        <v>123</v>
      </c>
      <c r="I26" s="5">
        <f>215000000+990807+5000000+2177770+4401958+25030174+4962855+1550167+5960088-43640673</f>
        <v>221433146</v>
      </c>
      <c r="J26" s="5">
        <f>215000000+990807+5000000+2177770+4401958+25030174+4962855+1550167+5960088-43640673</f>
        <v>221433146</v>
      </c>
      <c r="K26" s="12" t="s">
        <v>132</v>
      </c>
      <c r="L26" s="12" t="s">
        <v>133</v>
      </c>
      <c r="M26" s="12" t="s">
        <v>134</v>
      </c>
      <c r="N26" s="12" t="s">
        <v>135</v>
      </c>
      <c r="O26" s="12" t="s">
        <v>136</v>
      </c>
      <c r="P26" s="12" t="s">
        <v>138</v>
      </c>
      <c r="Q26" s="12" t="s">
        <v>137</v>
      </c>
      <c r="R26"/>
      <c r="S26"/>
      <c r="T26"/>
      <c r="U26"/>
      <c r="V26"/>
      <c r="W26"/>
      <c r="X26"/>
      <c r="Y26"/>
      <c r="Z26"/>
      <c r="AA26"/>
      <c r="AB26"/>
      <c r="AC26"/>
      <c r="AD26"/>
      <c r="AE26"/>
      <c r="AF26"/>
      <c r="AG26"/>
    </row>
    <row r="27" spans="1:33" s="3" customFormat="1" ht="77.25" customHeight="1" x14ac:dyDescent="0.2">
      <c r="A27" s="4" t="s">
        <v>26</v>
      </c>
      <c r="B27" s="7" t="s">
        <v>176</v>
      </c>
      <c r="C27" s="4" t="s">
        <v>246</v>
      </c>
      <c r="D27" s="4" t="s">
        <v>199</v>
      </c>
      <c r="E27" s="4" t="s">
        <v>22</v>
      </c>
      <c r="F27" s="4" t="s">
        <v>23</v>
      </c>
      <c r="G27" s="4" t="s">
        <v>8</v>
      </c>
      <c r="H27" s="13" t="s">
        <v>123</v>
      </c>
      <c r="I27" s="5">
        <f>140000000-5000000-2179727</f>
        <v>132820273</v>
      </c>
      <c r="J27" s="5">
        <f>140000000-5000000-2179727</f>
        <v>132820273</v>
      </c>
      <c r="K27" s="12" t="s">
        <v>132</v>
      </c>
      <c r="L27" s="12" t="s">
        <v>133</v>
      </c>
      <c r="M27" s="12" t="s">
        <v>134</v>
      </c>
      <c r="N27" s="12" t="s">
        <v>135</v>
      </c>
      <c r="O27" s="12" t="s">
        <v>136</v>
      </c>
      <c r="P27" s="12" t="s">
        <v>138</v>
      </c>
      <c r="Q27" s="12" t="s">
        <v>137</v>
      </c>
      <c r="R27"/>
      <c r="S27"/>
      <c r="T27"/>
      <c r="U27"/>
      <c r="V27"/>
      <c r="W27"/>
      <c r="X27"/>
      <c r="Y27"/>
      <c r="Z27"/>
      <c r="AA27"/>
      <c r="AB27"/>
      <c r="AC27"/>
      <c r="AD27"/>
      <c r="AE27"/>
      <c r="AF27"/>
      <c r="AG27"/>
    </row>
    <row r="28" spans="1:33" s="3" customFormat="1" ht="69" customHeight="1" x14ac:dyDescent="0.2">
      <c r="A28" s="4" t="s">
        <v>16</v>
      </c>
      <c r="B28" s="4" t="s">
        <v>173</v>
      </c>
      <c r="C28" s="4" t="s">
        <v>246</v>
      </c>
      <c r="D28" s="4" t="s">
        <v>267</v>
      </c>
      <c r="E28" s="4" t="s">
        <v>107</v>
      </c>
      <c r="F28" s="4" t="s">
        <v>3</v>
      </c>
      <c r="G28" s="4" t="s">
        <v>10</v>
      </c>
      <c r="H28" s="13" t="s">
        <v>123</v>
      </c>
      <c r="I28" s="5">
        <f>7000000+2265972+2600000-6455279</f>
        <v>5410693</v>
      </c>
      <c r="J28" s="5">
        <f>7000000+2265972+2600000-6455279</f>
        <v>5410693</v>
      </c>
      <c r="K28" s="12" t="s">
        <v>132</v>
      </c>
      <c r="L28" s="12" t="s">
        <v>133</v>
      </c>
      <c r="M28" s="12" t="s">
        <v>134</v>
      </c>
      <c r="N28" s="12" t="s">
        <v>135</v>
      </c>
      <c r="O28" s="12" t="s">
        <v>136</v>
      </c>
      <c r="P28" s="12" t="s">
        <v>138</v>
      </c>
      <c r="Q28" s="12" t="s">
        <v>137</v>
      </c>
      <c r="R28"/>
      <c r="S28"/>
      <c r="T28"/>
      <c r="U28"/>
      <c r="V28"/>
      <c r="W28"/>
      <c r="X28"/>
      <c r="Y28"/>
      <c r="Z28"/>
      <c r="AA28"/>
      <c r="AB28"/>
      <c r="AC28"/>
      <c r="AD28"/>
      <c r="AE28"/>
      <c r="AF28"/>
      <c r="AG28"/>
    </row>
    <row r="29" spans="1:33" s="3" customFormat="1" ht="79.5" customHeight="1" x14ac:dyDescent="0.2">
      <c r="A29" s="4" t="s">
        <v>25</v>
      </c>
      <c r="B29" s="4" t="s">
        <v>178</v>
      </c>
      <c r="C29" s="4" t="s">
        <v>144</v>
      </c>
      <c r="D29" s="4" t="s">
        <v>146</v>
      </c>
      <c r="E29" s="4" t="s">
        <v>5</v>
      </c>
      <c r="F29" s="4" t="s">
        <v>3</v>
      </c>
      <c r="G29" s="4" t="s">
        <v>12</v>
      </c>
      <c r="H29" s="13" t="s">
        <v>123</v>
      </c>
      <c r="I29" s="5">
        <f>504000000-100000000-4962855</f>
        <v>399037145</v>
      </c>
      <c r="J29" s="5">
        <f>504000000-100000000-4962855</f>
        <v>399037145</v>
      </c>
      <c r="K29" s="12" t="s">
        <v>132</v>
      </c>
      <c r="L29" s="12" t="s">
        <v>133</v>
      </c>
      <c r="M29" s="12" t="s">
        <v>134</v>
      </c>
      <c r="N29" s="12" t="s">
        <v>135</v>
      </c>
      <c r="O29" s="12" t="s">
        <v>136</v>
      </c>
      <c r="P29" s="12" t="s">
        <v>138</v>
      </c>
      <c r="Q29" s="12" t="s">
        <v>137</v>
      </c>
      <c r="R29"/>
      <c r="S29"/>
      <c r="T29"/>
      <c r="U29"/>
      <c r="V29"/>
      <c r="W29"/>
      <c r="X29"/>
      <c r="Y29"/>
      <c r="Z29"/>
      <c r="AA29"/>
      <c r="AB29"/>
      <c r="AC29"/>
      <c r="AD29"/>
      <c r="AE29"/>
      <c r="AF29"/>
      <c r="AG29"/>
    </row>
    <row r="30" spans="1:33" s="3" customFormat="1" ht="79.5" customHeight="1" x14ac:dyDescent="0.2">
      <c r="A30" s="4" t="s">
        <v>25</v>
      </c>
      <c r="B30" s="4" t="s">
        <v>190</v>
      </c>
      <c r="C30" s="4" t="s">
        <v>147</v>
      </c>
      <c r="D30" s="4" t="s">
        <v>147</v>
      </c>
      <c r="E30" s="4" t="s">
        <v>9</v>
      </c>
      <c r="F30" s="4" t="s">
        <v>153</v>
      </c>
      <c r="G30" s="4" t="s">
        <v>8</v>
      </c>
      <c r="H30" s="13" t="s">
        <v>123</v>
      </c>
      <c r="I30" s="5">
        <f>100000000-990807</f>
        <v>99009193</v>
      </c>
      <c r="J30" s="5">
        <f>100000000-990807</f>
        <v>99009193</v>
      </c>
      <c r="K30" s="12" t="s">
        <v>132</v>
      </c>
      <c r="L30" s="12" t="s">
        <v>133</v>
      </c>
      <c r="M30" s="12" t="s">
        <v>134</v>
      </c>
      <c r="N30" s="12" t="s">
        <v>135</v>
      </c>
      <c r="O30" s="12" t="s">
        <v>136</v>
      </c>
      <c r="P30" s="12" t="s">
        <v>138</v>
      </c>
      <c r="Q30" s="12" t="s">
        <v>137</v>
      </c>
      <c r="R30"/>
      <c r="S30"/>
      <c r="T30"/>
      <c r="U30"/>
      <c r="V30"/>
      <c r="W30"/>
      <c r="X30"/>
      <c r="Y30"/>
      <c r="Z30"/>
      <c r="AA30"/>
      <c r="AB30"/>
      <c r="AC30"/>
      <c r="AD30"/>
      <c r="AE30"/>
      <c r="AF30"/>
      <c r="AG30"/>
    </row>
    <row r="31" spans="1:33" s="3" customFormat="1" ht="110.25" customHeight="1" x14ac:dyDescent="0.2">
      <c r="A31" s="4" t="s">
        <v>31</v>
      </c>
      <c r="B31" s="7" t="s">
        <v>179</v>
      </c>
      <c r="C31" s="4" t="s">
        <v>148</v>
      </c>
      <c r="D31" s="4" t="s">
        <v>144</v>
      </c>
      <c r="E31" s="4" t="s">
        <v>22</v>
      </c>
      <c r="F31" s="4" t="s">
        <v>32</v>
      </c>
      <c r="G31" s="4" t="s">
        <v>8</v>
      </c>
      <c r="H31" s="13" t="s">
        <v>123</v>
      </c>
      <c r="I31" s="5">
        <f>230000000-3715733-1550167</f>
        <v>224734100</v>
      </c>
      <c r="J31" s="5">
        <f>230000000-3715733-1550167</f>
        <v>224734100</v>
      </c>
      <c r="K31" s="12" t="s">
        <v>132</v>
      </c>
      <c r="L31" s="12" t="s">
        <v>133</v>
      </c>
      <c r="M31" s="12" t="s">
        <v>134</v>
      </c>
      <c r="N31" s="12" t="s">
        <v>135</v>
      </c>
      <c r="O31" s="12" t="s">
        <v>136</v>
      </c>
      <c r="P31" s="12" t="s">
        <v>138</v>
      </c>
      <c r="Q31" s="12" t="s">
        <v>137</v>
      </c>
      <c r="R31"/>
      <c r="S31"/>
      <c r="T31"/>
      <c r="U31"/>
      <c r="V31"/>
      <c r="W31"/>
      <c r="X31"/>
      <c r="Y31"/>
      <c r="Z31"/>
      <c r="AA31"/>
      <c r="AB31"/>
      <c r="AC31"/>
      <c r="AD31"/>
      <c r="AE31"/>
      <c r="AF31"/>
      <c r="AG31"/>
    </row>
    <row r="32" spans="1:33" s="3" customFormat="1" ht="110.25" customHeight="1" x14ac:dyDescent="0.2">
      <c r="A32" s="4"/>
      <c r="B32" s="7" t="s">
        <v>285</v>
      </c>
      <c r="C32" s="4" t="s">
        <v>280</v>
      </c>
      <c r="D32" s="4" t="s">
        <v>271</v>
      </c>
      <c r="E32" s="4" t="s">
        <v>9</v>
      </c>
      <c r="F32" s="4" t="s">
        <v>197</v>
      </c>
      <c r="G32" s="4" t="s">
        <v>8</v>
      </c>
      <c r="H32" s="13" t="s">
        <v>123</v>
      </c>
      <c r="I32" s="5">
        <f>47820400+6000000+5410693+9002+1044586-35792000</f>
        <v>24492681</v>
      </c>
      <c r="J32" s="5">
        <f>47820400+6000000+5410693+9002+1044586-35792000</f>
        <v>24492681</v>
      </c>
      <c r="K32" s="12" t="s">
        <v>132</v>
      </c>
      <c r="L32" s="12"/>
      <c r="M32" s="12" t="s">
        <v>134</v>
      </c>
      <c r="N32" s="12" t="s">
        <v>135</v>
      </c>
      <c r="O32" s="12" t="s">
        <v>136</v>
      </c>
      <c r="P32" s="12" t="s">
        <v>138</v>
      </c>
      <c r="Q32" s="12" t="s">
        <v>137</v>
      </c>
      <c r="R32"/>
      <c r="S32"/>
      <c r="T32"/>
      <c r="U32"/>
      <c r="V32"/>
      <c r="W32"/>
      <c r="X32"/>
      <c r="Y32"/>
      <c r="Z32"/>
      <c r="AA32"/>
      <c r="AB32"/>
      <c r="AC32"/>
      <c r="AD32"/>
      <c r="AE32"/>
      <c r="AF32"/>
      <c r="AG32"/>
    </row>
    <row r="33" spans="1:52" s="31" customFormat="1" ht="92.25" customHeight="1" x14ac:dyDescent="0.2">
      <c r="A33" s="4" t="s">
        <v>29</v>
      </c>
      <c r="B33" s="2" t="s">
        <v>185</v>
      </c>
      <c r="C33" s="4" t="s">
        <v>4</v>
      </c>
      <c r="D33" s="4" t="s">
        <v>4</v>
      </c>
      <c r="E33" s="4" t="s">
        <v>2</v>
      </c>
      <c r="F33" s="4" t="s">
        <v>3</v>
      </c>
      <c r="G33" s="4" t="s">
        <v>101</v>
      </c>
      <c r="H33" s="13" t="s">
        <v>123</v>
      </c>
      <c r="I33" s="5">
        <v>59220000</v>
      </c>
      <c r="J33" s="5">
        <v>59220000</v>
      </c>
      <c r="K33" s="12" t="s">
        <v>132</v>
      </c>
      <c r="L33" s="12" t="s">
        <v>133</v>
      </c>
      <c r="M33" s="12" t="s">
        <v>134</v>
      </c>
      <c r="N33" s="12" t="s">
        <v>135</v>
      </c>
      <c r="O33" s="12" t="s">
        <v>136</v>
      </c>
      <c r="P33" s="12" t="s">
        <v>138</v>
      </c>
      <c r="Q33" s="12" t="s">
        <v>137</v>
      </c>
      <c r="R33"/>
      <c r="S33"/>
      <c r="T33"/>
      <c r="U33"/>
      <c r="V33"/>
      <c r="W33"/>
      <c r="X33"/>
      <c r="Y33"/>
      <c r="Z33"/>
      <c r="AA33"/>
      <c r="AB33"/>
      <c r="AC33"/>
      <c r="AD33"/>
      <c r="AE33"/>
      <c r="AF33"/>
      <c r="AG33"/>
      <c r="AH33" s="3"/>
      <c r="AI33" s="3"/>
      <c r="AJ33" s="3"/>
      <c r="AK33" s="3"/>
      <c r="AL33" s="3"/>
      <c r="AM33" s="3"/>
      <c r="AN33" s="3"/>
      <c r="AO33" s="3"/>
      <c r="AP33" s="3"/>
      <c r="AQ33" s="3"/>
      <c r="AR33" s="3"/>
      <c r="AS33" s="3"/>
      <c r="AT33" s="3"/>
      <c r="AU33" s="3"/>
      <c r="AV33" s="3"/>
      <c r="AW33" s="3"/>
      <c r="AX33" s="3"/>
      <c r="AY33" s="3"/>
      <c r="AZ33" s="3"/>
    </row>
    <row r="34" spans="1:52" s="31" customFormat="1" ht="92.25" customHeight="1" x14ac:dyDescent="0.2">
      <c r="A34" s="4"/>
      <c r="B34" s="2" t="s">
        <v>268</v>
      </c>
      <c r="C34" s="4" t="s">
        <v>265</v>
      </c>
      <c r="D34" s="4" t="s">
        <v>265</v>
      </c>
      <c r="E34" s="4" t="s">
        <v>5</v>
      </c>
      <c r="F34" s="4" t="s">
        <v>198</v>
      </c>
      <c r="G34" s="4" t="s">
        <v>101</v>
      </c>
      <c r="H34" s="13" t="s">
        <v>123</v>
      </c>
      <c r="I34" s="5">
        <f>90000000-154020</f>
        <v>89845980</v>
      </c>
      <c r="J34" s="5">
        <f>90000000-154020</f>
        <v>89845980</v>
      </c>
      <c r="K34" s="12" t="s">
        <v>132</v>
      </c>
      <c r="L34" s="12"/>
      <c r="M34" s="12" t="s">
        <v>134</v>
      </c>
      <c r="N34" s="12" t="s">
        <v>135</v>
      </c>
      <c r="O34" s="12" t="s">
        <v>136</v>
      </c>
      <c r="P34" s="12" t="s">
        <v>138</v>
      </c>
      <c r="Q34" s="12" t="s">
        <v>137</v>
      </c>
      <c r="R34"/>
      <c r="S34"/>
      <c r="T34"/>
      <c r="U34"/>
      <c r="V34"/>
      <c r="W34"/>
      <c r="X34"/>
      <c r="Y34"/>
      <c r="Z34"/>
      <c r="AA34"/>
      <c r="AB34"/>
      <c r="AC34"/>
      <c r="AD34"/>
      <c r="AE34"/>
      <c r="AF34"/>
      <c r="AG34"/>
      <c r="AH34" s="3"/>
      <c r="AI34" s="3"/>
      <c r="AJ34" s="3"/>
      <c r="AK34" s="3"/>
      <c r="AL34" s="3"/>
      <c r="AM34" s="3"/>
      <c r="AN34" s="3"/>
      <c r="AO34" s="3"/>
      <c r="AP34" s="3"/>
      <c r="AQ34" s="3"/>
      <c r="AR34" s="3"/>
      <c r="AS34" s="3"/>
      <c r="AT34" s="3"/>
      <c r="AU34" s="3"/>
      <c r="AV34" s="3"/>
      <c r="AW34" s="3"/>
      <c r="AX34" s="3"/>
      <c r="AY34" s="3"/>
      <c r="AZ34" s="3"/>
    </row>
    <row r="35" spans="1:52" s="31" customFormat="1" ht="92.25" customHeight="1" x14ac:dyDescent="0.2">
      <c r="A35" s="4" t="s">
        <v>270</v>
      </c>
      <c r="B35" s="2" t="s">
        <v>269</v>
      </c>
      <c r="C35" s="4" t="s">
        <v>265</v>
      </c>
      <c r="D35" s="4" t="s">
        <v>265</v>
      </c>
      <c r="E35" s="4" t="s">
        <v>36</v>
      </c>
      <c r="F35" s="4" t="s">
        <v>198</v>
      </c>
      <c r="G35" s="4" t="s">
        <v>12</v>
      </c>
      <c r="H35" s="13" t="s">
        <v>123</v>
      </c>
      <c r="I35" s="5">
        <v>1636000000</v>
      </c>
      <c r="J35" s="5">
        <v>1636000000</v>
      </c>
      <c r="K35" s="12" t="s">
        <v>132</v>
      </c>
      <c r="L35" s="12"/>
      <c r="M35" s="12" t="s">
        <v>134</v>
      </c>
      <c r="N35" s="12" t="s">
        <v>135</v>
      </c>
      <c r="O35" s="12" t="s">
        <v>136</v>
      </c>
      <c r="P35" s="12" t="s">
        <v>138</v>
      </c>
      <c r="Q35" s="12" t="s">
        <v>137</v>
      </c>
      <c r="R35"/>
      <c r="S35"/>
      <c r="T35"/>
      <c r="U35"/>
      <c r="V35"/>
      <c r="W35"/>
      <c r="X35"/>
      <c r="Y35"/>
      <c r="Z35"/>
      <c r="AA35"/>
      <c r="AB35"/>
      <c r="AC35"/>
      <c r="AD35"/>
      <c r="AE35"/>
      <c r="AF35"/>
      <c r="AG35"/>
      <c r="AH35" s="3"/>
      <c r="AI35" s="3"/>
      <c r="AJ35" s="3"/>
      <c r="AK35" s="3"/>
      <c r="AL35" s="3"/>
      <c r="AM35" s="3"/>
      <c r="AN35" s="3"/>
      <c r="AO35" s="3"/>
      <c r="AP35" s="3"/>
      <c r="AQ35" s="3"/>
      <c r="AR35" s="3"/>
      <c r="AS35" s="3"/>
      <c r="AT35" s="3"/>
      <c r="AU35" s="3"/>
      <c r="AV35" s="3"/>
      <c r="AW35" s="3"/>
      <c r="AX35" s="3"/>
      <c r="AY35" s="3"/>
      <c r="AZ35" s="3"/>
    </row>
    <row r="36" spans="1:52" s="3" customFormat="1" ht="114.75" customHeight="1" x14ac:dyDescent="0.2">
      <c r="A36" s="4" t="s">
        <v>33</v>
      </c>
      <c r="B36" s="2" t="s">
        <v>275</v>
      </c>
      <c r="C36" s="4" t="s">
        <v>265</v>
      </c>
      <c r="D36" s="4" t="s">
        <v>271</v>
      </c>
      <c r="E36" s="4" t="s">
        <v>195</v>
      </c>
      <c r="F36" s="4" t="s">
        <v>3</v>
      </c>
      <c r="G36" s="4" t="s">
        <v>14</v>
      </c>
      <c r="H36" s="13" t="s">
        <v>123</v>
      </c>
      <c r="I36" s="5">
        <v>186934020</v>
      </c>
      <c r="J36" s="5">
        <v>186934020</v>
      </c>
      <c r="K36" s="12" t="s">
        <v>132</v>
      </c>
      <c r="L36" s="12" t="s">
        <v>133</v>
      </c>
      <c r="M36" s="12" t="s">
        <v>134</v>
      </c>
      <c r="N36" s="12" t="s">
        <v>135</v>
      </c>
      <c r="O36" s="12" t="s">
        <v>136</v>
      </c>
      <c r="P36" s="12" t="s">
        <v>138</v>
      </c>
      <c r="Q36" s="12" t="s">
        <v>137</v>
      </c>
      <c r="R36"/>
      <c r="S36"/>
      <c r="T36"/>
      <c r="U36"/>
      <c r="V36"/>
      <c r="W36"/>
      <c r="X36"/>
      <c r="Y36"/>
      <c r="Z36"/>
      <c r="AA36"/>
      <c r="AB36"/>
      <c r="AC36"/>
      <c r="AD36"/>
      <c r="AE36"/>
      <c r="AF36"/>
      <c r="AG36"/>
    </row>
    <row r="37" spans="1:52" s="3" customFormat="1" ht="90" customHeight="1" x14ac:dyDescent="0.2">
      <c r="A37" s="4" t="s">
        <v>272</v>
      </c>
      <c r="B37" s="32" t="s">
        <v>286</v>
      </c>
      <c r="C37" s="4" t="s">
        <v>199</v>
      </c>
      <c r="D37" s="4" t="s">
        <v>199</v>
      </c>
      <c r="E37" s="4" t="s">
        <v>35</v>
      </c>
      <c r="F37" s="4" t="s">
        <v>3</v>
      </c>
      <c r="G37" s="4" t="s">
        <v>8</v>
      </c>
      <c r="H37" s="13" t="s">
        <v>123</v>
      </c>
      <c r="I37" s="5">
        <f>200000000-9330465</f>
        <v>190669535</v>
      </c>
      <c r="J37" s="5">
        <f>200000000-9330465</f>
        <v>190669535</v>
      </c>
      <c r="K37" s="12" t="s">
        <v>132</v>
      </c>
      <c r="L37" s="12" t="s">
        <v>133</v>
      </c>
      <c r="M37" s="12" t="s">
        <v>134</v>
      </c>
      <c r="N37" s="12" t="s">
        <v>135</v>
      </c>
      <c r="O37" s="12" t="s">
        <v>136</v>
      </c>
      <c r="P37" s="12" t="s">
        <v>138</v>
      </c>
      <c r="Q37" s="12" t="s">
        <v>137</v>
      </c>
      <c r="R37"/>
      <c r="S37"/>
      <c r="T37"/>
      <c r="U37"/>
      <c r="V37"/>
      <c r="W37"/>
      <c r="X37"/>
      <c r="Y37"/>
      <c r="Z37"/>
      <c r="AA37"/>
      <c r="AB37"/>
      <c r="AC37"/>
      <c r="AD37"/>
      <c r="AE37"/>
      <c r="AF37"/>
      <c r="AG37"/>
      <c r="AH37" s="31"/>
      <c r="AI37" s="31"/>
      <c r="AJ37" s="31"/>
      <c r="AK37" s="31"/>
      <c r="AL37" s="31"/>
      <c r="AM37" s="31"/>
      <c r="AN37" s="31"/>
      <c r="AO37" s="31"/>
      <c r="AP37" s="31"/>
      <c r="AQ37" s="31"/>
      <c r="AR37" s="31"/>
      <c r="AS37" s="31"/>
      <c r="AT37" s="31"/>
      <c r="AU37" s="31"/>
      <c r="AV37" s="31"/>
      <c r="AW37" s="31"/>
      <c r="AX37" s="31"/>
      <c r="AY37" s="31"/>
      <c r="AZ37" s="31"/>
    </row>
    <row r="38" spans="1:52" s="3" customFormat="1" ht="79.5" customHeight="1" x14ac:dyDescent="0.2">
      <c r="A38" s="4" t="s">
        <v>34</v>
      </c>
      <c r="B38" s="4" t="s">
        <v>239</v>
      </c>
      <c r="C38" s="4" t="s">
        <v>204</v>
      </c>
      <c r="D38" s="4" t="s">
        <v>204</v>
      </c>
      <c r="E38" s="4" t="s">
        <v>240</v>
      </c>
      <c r="F38" s="4" t="s">
        <v>241</v>
      </c>
      <c r="G38" s="4" t="s">
        <v>8</v>
      </c>
      <c r="H38" s="13" t="s">
        <v>123</v>
      </c>
      <c r="I38" s="5">
        <v>9330465</v>
      </c>
      <c r="J38" s="5">
        <v>9330465</v>
      </c>
      <c r="K38" s="12" t="s">
        <v>132</v>
      </c>
      <c r="L38" s="12"/>
      <c r="M38" s="12" t="s">
        <v>134</v>
      </c>
      <c r="N38" s="12" t="s">
        <v>135</v>
      </c>
      <c r="O38" s="12" t="s">
        <v>136</v>
      </c>
      <c r="P38" s="12" t="s">
        <v>138</v>
      </c>
      <c r="Q38" s="12" t="s">
        <v>137</v>
      </c>
      <c r="R38"/>
      <c r="S38"/>
      <c r="T38"/>
      <c r="U38"/>
      <c r="V38"/>
      <c r="W38"/>
      <c r="X38"/>
      <c r="Y38"/>
      <c r="Z38"/>
      <c r="AA38"/>
      <c r="AB38"/>
      <c r="AC38"/>
      <c r="AD38"/>
      <c r="AE38"/>
      <c r="AF38"/>
      <c r="AG38"/>
      <c r="AH38" s="31"/>
      <c r="AI38" s="31"/>
      <c r="AJ38" s="31"/>
      <c r="AK38" s="31"/>
      <c r="AL38" s="31"/>
      <c r="AM38" s="31"/>
      <c r="AN38" s="31"/>
      <c r="AO38" s="31"/>
      <c r="AP38" s="31"/>
      <c r="AQ38" s="31"/>
      <c r="AR38" s="31"/>
      <c r="AS38" s="31"/>
      <c r="AT38" s="31"/>
      <c r="AU38" s="31"/>
      <c r="AV38" s="31"/>
      <c r="AW38" s="31"/>
      <c r="AX38" s="31"/>
      <c r="AY38" s="31"/>
      <c r="AZ38" s="31"/>
    </row>
    <row r="39" spans="1:52" s="3" customFormat="1" ht="84.75" customHeight="1" x14ac:dyDescent="0.2">
      <c r="A39" s="4" t="s">
        <v>34</v>
      </c>
      <c r="B39" s="20" t="s">
        <v>38</v>
      </c>
      <c r="C39" s="4" t="s">
        <v>4</v>
      </c>
      <c r="D39" s="4" t="s">
        <v>4</v>
      </c>
      <c r="E39" s="4" t="s">
        <v>2</v>
      </c>
      <c r="F39" s="4" t="s">
        <v>100</v>
      </c>
      <c r="G39" s="4" t="s">
        <v>101</v>
      </c>
      <c r="H39" s="13" t="s">
        <v>123</v>
      </c>
      <c r="I39" s="5">
        <v>90720000</v>
      </c>
      <c r="J39" s="5">
        <v>90720000</v>
      </c>
      <c r="K39" s="12" t="s">
        <v>132</v>
      </c>
      <c r="L39" s="12" t="s">
        <v>133</v>
      </c>
      <c r="M39" s="12" t="s">
        <v>134</v>
      </c>
      <c r="N39" s="12" t="s">
        <v>135</v>
      </c>
      <c r="O39" s="12" t="s">
        <v>136</v>
      </c>
      <c r="P39" s="12" t="s">
        <v>138</v>
      </c>
      <c r="Q39" s="12" t="s">
        <v>137</v>
      </c>
      <c r="R39"/>
      <c r="S39"/>
      <c r="T39"/>
      <c r="U39"/>
      <c r="V39"/>
      <c r="W39"/>
      <c r="X39"/>
      <c r="Y39"/>
      <c r="Z39"/>
      <c r="AA39"/>
      <c r="AB39"/>
      <c r="AC39"/>
      <c r="AD39"/>
      <c r="AE39"/>
      <c r="AF39"/>
      <c r="AG39"/>
    </row>
    <row r="40" spans="1:52" s="3" customFormat="1" ht="108.75" customHeight="1" x14ac:dyDescent="0.2">
      <c r="A40" s="4" t="s">
        <v>34</v>
      </c>
      <c r="B40" s="20" t="s">
        <v>39</v>
      </c>
      <c r="C40" s="4" t="s">
        <v>4</v>
      </c>
      <c r="D40" s="4" t="s">
        <v>4</v>
      </c>
      <c r="E40" s="4" t="s">
        <v>2</v>
      </c>
      <c r="F40" s="4" t="s">
        <v>100</v>
      </c>
      <c r="G40" s="4" t="s">
        <v>102</v>
      </c>
      <c r="H40" s="13" t="s">
        <v>123</v>
      </c>
      <c r="I40" s="5">
        <v>61740000</v>
      </c>
      <c r="J40" s="5">
        <v>61740000</v>
      </c>
      <c r="K40" s="12" t="s">
        <v>132</v>
      </c>
      <c r="L40" s="12" t="s">
        <v>133</v>
      </c>
      <c r="M40" s="12" t="s">
        <v>134</v>
      </c>
      <c r="N40" s="12" t="s">
        <v>135</v>
      </c>
      <c r="O40" s="12" t="s">
        <v>136</v>
      </c>
      <c r="P40" s="12" t="s">
        <v>138</v>
      </c>
      <c r="Q40" s="12" t="s">
        <v>137</v>
      </c>
      <c r="R40"/>
      <c r="S40"/>
      <c r="T40"/>
      <c r="U40"/>
      <c r="V40"/>
      <c r="W40"/>
      <c r="X40"/>
      <c r="Y40"/>
      <c r="Z40"/>
      <c r="AA40"/>
      <c r="AB40"/>
      <c r="AC40"/>
      <c r="AD40"/>
      <c r="AE40"/>
      <c r="AF40"/>
      <c r="AG40"/>
    </row>
    <row r="41" spans="1:52" s="3" customFormat="1" ht="75.75" customHeight="1" x14ac:dyDescent="0.2">
      <c r="A41" s="4" t="s">
        <v>34</v>
      </c>
      <c r="B41" s="20" t="s">
        <v>43</v>
      </c>
      <c r="C41" s="4" t="s">
        <v>4</v>
      </c>
      <c r="D41" s="4" t="s">
        <v>4</v>
      </c>
      <c r="E41" s="4" t="s">
        <v>2</v>
      </c>
      <c r="F41" s="4" t="s">
        <v>100</v>
      </c>
      <c r="G41" s="4" t="s">
        <v>102</v>
      </c>
      <c r="H41" s="13" t="s">
        <v>123</v>
      </c>
      <c r="I41" s="5">
        <v>28500000</v>
      </c>
      <c r="J41" s="5">
        <v>28500000</v>
      </c>
      <c r="K41" s="12" t="s">
        <v>132</v>
      </c>
      <c r="L41" s="12" t="s">
        <v>133</v>
      </c>
      <c r="M41" s="12" t="s">
        <v>134</v>
      </c>
      <c r="N41" s="12" t="s">
        <v>135</v>
      </c>
      <c r="O41" s="12" t="s">
        <v>136</v>
      </c>
      <c r="P41" s="12" t="s">
        <v>138</v>
      </c>
      <c r="Q41" s="12" t="s">
        <v>137</v>
      </c>
      <c r="R41"/>
      <c r="S41"/>
      <c r="T41"/>
      <c r="U41"/>
      <c r="V41"/>
      <c r="W41"/>
      <c r="X41"/>
      <c r="Y41"/>
      <c r="Z41"/>
      <c r="AA41"/>
      <c r="AB41"/>
      <c r="AC41"/>
      <c r="AD41"/>
      <c r="AE41"/>
      <c r="AF41"/>
      <c r="AG41"/>
    </row>
    <row r="42" spans="1:52" s="3" customFormat="1" ht="99" customHeight="1" x14ac:dyDescent="0.2">
      <c r="A42" s="4" t="s">
        <v>34</v>
      </c>
      <c r="B42" s="20" t="s">
        <v>41</v>
      </c>
      <c r="C42" s="4" t="s">
        <v>4</v>
      </c>
      <c r="D42" s="4" t="s">
        <v>4</v>
      </c>
      <c r="E42" s="4" t="s">
        <v>2</v>
      </c>
      <c r="F42" s="4" t="s">
        <v>100</v>
      </c>
      <c r="G42" s="4" t="s">
        <v>102</v>
      </c>
      <c r="H42" s="13" t="s">
        <v>123</v>
      </c>
      <c r="I42" s="5">
        <v>59220000</v>
      </c>
      <c r="J42" s="5">
        <v>59220000</v>
      </c>
      <c r="K42" s="12" t="s">
        <v>132</v>
      </c>
      <c r="L42" s="12" t="s">
        <v>133</v>
      </c>
      <c r="M42" s="12" t="s">
        <v>134</v>
      </c>
      <c r="N42" s="12" t="s">
        <v>135</v>
      </c>
      <c r="O42" s="12" t="s">
        <v>136</v>
      </c>
      <c r="P42" s="12" t="s">
        <v>138</v>
      </c>
      <c r="Q42" s="12" t="s">
        <v>137</v>
      </c>
      <c r="R42"/>
      <c r="S42"/>
      <c r="T42"/>
      <c r="U42"/>
      <c r="V42"/>
      <c r="W42"/>
      <c r="X42"/>
      <c r="Y42"/>
      <c r="Z42"/>
      <c r="AA42"/>
      <c r="AB42"/>
      <c r="AC42"/>
      <c r="AD42"/>
      <c r="AE42"/>
      <c r="AF42"/>
      <c r="AG42"/>
    </row>
    <row r="43" spans="1:52" s="3" customFormat="1" ht="80.25" customHeight="1" x14ac:dyDescent="0.2">
      <c r="A43" s="4" t="s">
        <v>34</v>
      </c>
      <c r="B43" s="20" t="s">
        <v>48</v>
      </c>
      <c r="C43" s="4" t="s">
        <v>158</v>
      </c>
      <c r="D43" s="4" t="s">
        <v>158</v>
      </c>
      <c r="E43" s="4" t="s">
        <v>36</v>
      </c>
      <c r="F43" s="4" t="s">
        <v>100</v>
      </c>
      <c r="G43" s="4" t="s">
        <v>101</v>
      </c>
      <c r="H43" s="13" t="s">
        <v>123</v>
      </c>
      <c r="I43" s="5">
        <f>50400000-4200000-8400000</f>
        <v>37800000</v>
      </c>
      <c r="J43" s="5">
        <f>50400000-4200000-8400000</f>
        <v>37800000</v>
      </c>
      <c r="K43" s="12" t="s">
        <v>132</v>
      </c>
      <c r="L43" s="12" t="s">
        <v>133</v>
      </c>
      <c r="M43" s="12" t="s">
        <v>134</v>
      </c>
      <c r="N43" s="12" t="s">
        <v>135</v>
      </c>
      <c r="O43" s="12" t="s">
        <v>136</v>
      </c>
      <c r="P43" s="12" t="s">
        <v>138</v>
      </c>
      <c r="Q43" s="12" t="s">
        <v>137</v>
      </c>
      <c r="R43"/>
      <c r="S43"/>
      <c r="T43"/>
      <c r="U43"/>
      <c r="V43"/>
      <c r="W43"/>
      <c r="X43"/>
      <c r="Y43"/>
      <c r="Z43"/>
      <c r="AA43"/>
      <c r="AB43"/>
      <c r="AC43"/>
      <c r="AD43"/>
      <c r="AE43"/>
      <c r="AF43"/>
      <c r="AG43"/>
    </row>
    <row r="44" spans="1:52" s="3" customFormat="1" ht="45" customHeight="1" x14ac:dyDescent="0.2">
      <c r="A44" s="4" t="s">
        <v>34</v>
      </c>
      <c r="B44" s="20" t="s">
        <v>46</v>
      </c>
      <c r="C44" s="4" t="s">
        <v>4</v>
      </c>
      <c r="D44" s="4" t="s">
        <v>4</v>
      </c>
      <c r="E44" s="4" t="s">
        <v>2</v>
      </c>
      <c r="F44" s="4" t="s">
        <v>100</v>
      </c>
      <c r="G44" s="4" t="s">
        <v>101</v>
      </c>
      <c r="H44" s="13" t="s">
        <v>123</v>
      </c>
      <c r="I44" s="5">
        <v>31500000</v>
      </c>
      <c r="J44" s="5">
        <v>31500000</v>
      </c>
      <c r="K44" s="12" t="s">
        <v>132</v>
      </c>
      <c r="L44" s="12" t="s">
        <v>133</v>
      </c>
      <c r="M44" s="12" t="s">
        <v>134</v>
      </c>
      <c r="N44" s="12" t="s">
        <v>135</v>
      </c>
      <c r="O44" s="12" t="s">
        <v>136</v>
      </c>
      <c r="P44" s="12" t="s">
        <v>138</v>
      </c>
      <c r="Q44" s="12" t="s">
        <v>137</v>
      </c>
      <c r="R44"/>
      <c r="S44"/>
      <c r="T44"/>
      <c r="U44"/>
      <c r="V44"/>
      <c r="W44"/>
      <c r="X44"/>
      <c r="Y44"/>
      <c r="Z44"/>
      <c r="AA44"/>
      <c r="AB44"/>
      <c r="AC44"/>
      <c r="AD44"/>
      <c r="AE44"/>
      <c r="AF44"/>
      <c r="AG44"/>
    </row>
    <row r="45" spans="1:52" s="3" customFormat="1" ht="85.5" customHeight="1" x14ac:dyDescent="0.2">
      <c r="A45" s="4" t="s">
        <v>34</v>
      </c>
      <c r="B45" s="20" t="s">
        <v>45</v>
      </c>
      <c r="C45" s="4" t="s">
        <v>4</v>
      </c>
      <c r="D45" s="4" t="s">
        <v>4</v>
      </c>
      <c r="E45" s="4" t="s">
        <v>2</v>
      </c>
      <c r="F45" s="4" t="s">
        <v>100</v>
      </c>
      <c r="G45" s="4" t="s">
        <v>101</v>
      </c>
      <c r="H45" s="13" t="s">
        <v>123</v>
      </c>
      <c r="I45" s="5">
        <v>81264000</v>
      </c>
      <c r="J45" s="5">
        <v>81264000</v>
      </c>
      <c r="K45" s="12" t="s">
        <v>132</v>
      </c>
      <c r="L45" s="12" t="s">
        <v>133</v>
      </c>
      <c r="M45" s="12" t="s">
        <v>134</v>
      </c>
      <c r="N45" s="12" t="s">
        <v>135</v>
      </c>
      <c r="O45" s="12" t="s">
        <v>136</v>
      </c>
      <c r="P45" s="12" t="s">
        <v>138</v>
      </c>
      <c r="Q45" s="12" t="s">
        <v>137</v>
      </c>
      <c r="R45"/>
      <c r="S45"/>
      <c r="T45"/>
      <c r="U45"/>
      <c r="V45"/>
      <c r="W45"/>
      <c r="X45"/>
      <c r="Y45"/>
      <c r="Z45"/>
      <c r="AA45"/>
      <c r="AB45"/>
      <c r="AC45"/>
      <c r="AD45"/>
      <c r="AE45"/>
      <c r="AF45"/>
      <c r="AG45"/>
    </row>
    <row r="46" spans="1:52" s="3" customFormat="1" ht="84.75" customHeight="1" x14ac:dyDescent="0.2">
      <c r="A46" s="4" t="s">
        <v>34</v>
      </c>
      <c r="B46" s="20" t="s">
        <v>47</v>
      </c>
      <c r="C46" s="4" t="s">
        <v>4</v>
      </c>
      <c r="D46" s="4" t="s">
        <v>4</v>
      </c>
      <c r="E46" s="4" t="s">
        <v>2</v>
      </c>
      <c r="F46" s="4" t="s">
        <v>100</v>
      </c>
      <c r="G46" s="4" t="s">
        <v>102</v>
      </c>
      <c r="H46" s="13" t="s">
        <v>123</v>
      </c>
      <c r="I46" s="5">
        <v>69300000</v>
      </c>
      <c r="J46" s="5">
        <v>69300000</v>
      </c>
      <c r="K46" s="12" t="s">
        <v>132</v>
      </c>
      <c r="L46" s="12" t="s">
        <v>133</v>
      </c>
      <c r="M46" s="12" t="s">
        <v>134</v>
      </c>
      <c r="N46" s="12" t="s">
        <v>135</v>
      </c>
      <c r="O46" s="12" t="s">
        <v>136</v>
      </c>
      <c r="P46" s="12" t="s">
        <v>138</v>
      </c>
      <c r="Q46" s="12" t="s">
        <v>137</v>
      </c>
      <c r="R46"/>
      <c r="S46"/>
      <c r="T46"/>
      <c r="U46"/>
      <c r="V46"/>
      <c r="W46"/>
      <c r="X46"/>
      <c r="Y46"/>
      <c r="Z46"/>
      <c r="AA46"/>
      <c r="AB46"/>
      <c r="AC46"/>
      <c r="AD46"/>
      <c r="AE46"/>
      <c r="AF46"/>
      <c r="AG46"/>
    </row>
    <row r="47" spans="1:52" s="3" customFormat="1" ht="90" customHeight="1" x14ac:dyDescent="0.2">
      <c r="A47" s="4" t="s">
        <v>34</v>
      </c>
      <c r="B47" s="20" t="s">
        <v>42</v>
      </c>
      <c r="C47" s="4" t="s">
        <v>4</v>
      </c>
      <c r="D47" s="4" t="s">
        <v>4</v>
      </c>
      <c r="E47" s="4" t="s">
        <v>2</v>
      </c>
      <c r="F47" s="4" t="s">
        <v>100</v>
      </c>
      <c r="G47" s="4" t="s">
        <v>102</v>
      </c>
      <c r="H47" s="13" t="s">
        <v>123</v>
      </c>
      <c r="I47" s="5">
        <v>31500000</v>
      </c>
      <c r="J47" s="5">
        <v>31500000</v>
      </c>
      <c r="K47" s="12" t="s">
        <v>132</v>
      </c>
      <c r="L47" s="12" t="s">
        <v>133</v>
      </c>
      <c r="M47" s="12" t="s">
        <v>134</v>
      </c>
      <c r="N47" s="12" t="s">
        <v>135</v>
      </c>
      <c r="O47" s="12" t="s">
        <v>136</v>
      </c>
      <c r="P47" s="12" t="s">
        <v>138</v>
      </c>
      <c r="Q47" s="12" t="s">
        <v>137</v>
      </c>
      <c r="R47"/>
      <c r="S47"/>
      <c r="T47"/>
      <c r="U47"/>
      <c r="V47"/>
      <c r="W47"/>
      <c r="X47"/>
      <c r="Y47"/>
      <c r="Z47"/>
      <c r="AA47"/>
      <c r="AB47"/>
      <c r="AC47"/>
      <c r="AD47"/>
      <c r="AE47"/>
      <c r="AF47"/>
      <c r="AG47"/>
    </row>
    <row r="48" spans="1:52" s="3" customFormat="1" ht="92.25" customHeight="1" x14ac:dyDescent="0.2">
      <c r="A48" s="4" t="s">
        <v>34</v>
      </c>
      <c r="B48" s="4" t="s">
        <v>37</v>
      </c>
      <c r="C48" s="4" t="s">
        <v>147</v>
      </c>
      <c r="D48" s="4" t="s">
        <v>170</v>
      </c>
      <c r="E48" s="4" t="s">
        <v>36</v>
      </c>
      <c r="F48" s="4" t="s">
        <v>3</v>
      </c>
      <c r="G48" s="4" t="s">
        <v>12</v>
      </c>
      <c r="H48" s="13" t="s">
        <v>123</v>
      </c>
      <c r="I48" s="5">
        <f>18205164000-1800000000-200000000-1300000000-1300000000-280000000-700000000-600000000-50000000+9722083-400000000</f>
        <v>11584886083</v>
      </c>
      <c r="J48" s="5">
        <f>18205164000-1800000000-200000000-1300000000-1300000000-280000000-700000000-600000000-50000000+9722083-400000000</f>
        <v>11584886083</v>
      </c>
      <c r="K48" s="12" t="s">
        <v>132</v>
      </c>
      <c r="L48" s="12" t="s">
        <v>133</v>
      </c>
      <c r="M48" s="12" t="s">
        <v>134</v>
      </c>
      <c r="N48" s="12" t="s">
        <v>135</v>
      </c>
      <c r="O48" s="12" t="s">
        <v>136</v>
      </c>
      <c r="P48" s="12" t="s">
        <v>138</v>
      </c>
      <c r="Q48" s="12" t="s">
        <v>137</v>
      </c>
      <c r="R48"/>
      <c r="S48"/>
      <c r="T48"/>
      <c r="U48"/>
      <c r="V48"/>
      <c r="W48"/>
      <c r="X48"/>
      <c r="Y48"/>
      <c r="Z48"/>
      <c r="AA48"/>
      <c r="AB48"/>
      <c r="AC48"/>
      <c r="AD48"/>
      <c r="AE48"/>
      <c r="AF48"/>
      <c r="AG48"/>
    </row>
    <row r="49" spans="1:33" s="3" customFormat="1" ht="105" customHeight="1" x14ac:dyDescent="0.2">
      <c r="A49" s="4" t="s">
        <v>16</v>
      </c>
      <c r="B49" s="34" t="s">
        <v>238</v>
      </c>
      <c r="C49" s="4" t="s">
        <v>204</v>
      </c>
      <c r="D49" s="4" t="s">
        <v>205</v>
      </c>
      <c r="E49" s="4" t="s">
        <v>36</v>
      </c>
      <c r="F49" s="4" t="s">
        <v>3</v>
      </c>
      <c r="G49" s="4" t="s">
        <v>14</v>
      </c>
      <c r="H49" s="13" t="s">
        <v>123</v>
      </c>
      <c r="I49" s="5">
        <v>1300000000</v>
      </c>
      <c r="J49" s="5">
        <v>1300000000</v>
      </c>
      <c r="K49" s="12" t="s">
        <v>132</v>
      </c>
      <c r="L49" s="12" t="s">
        <v>133</v>
      </c>
      <c r="M49" s="12" t="s">
        <v>134</v>
      </c>
      <c r="N49" s="12" t="s">
        <v>135</v>
      </c>
      <c r="O49" s="12" t="s">
        <v>136</v>
      </c>
      <c r="P49" s="12" t="s">
        <v>138</v>
      </c>
      <c r="Q49" s="12" t="s">
        <v>137</v>
      </c>
      <c r="R49"/>
      <c r="S49"/>
      <c r="T49"/>
      <c r="U49"/>
      <c r="V49"/>
      <c r="W49"/>
      <c r="X49"/>
      <c r="Y49"/>
      <c r="Z49"/>
      <c r="AA49"/>
      <c r="AB49"/>
      <c r="AC49"/>
      <c r="AD49"/>
      <c r="AE49"/>
      <c r="AF49"/>
      <c r="AG49"/>
    </row>
    <row r="50" spans="1:33" s="3" customFormat="1" ht="104.25" customHeight="1" x14ac:dyDescent="0.2">
      <c r="A50" s="4" t="s">
        <v>34</v>
      </c>
      <c r="B50" s="35" t="s">
        <v>300</v>
      </c>
      <c r="C50" s="4" t="s">
        <v>280</v>
      </c>
      <c r="D50" s="4" t="s">
        <v>271</v>
      </c>
      <c r="E50" s="4" t="s">
        <v>36</v>
      </c>
      <c r="F50" s="4" t="s">
        <v>3</v>
      </c>
      <c r="G50" s="4" t="s">
        <v>12</v>
      </c>
      <c r="H50" s="13" t="s">
        <v>123</v>
      </c>
      <c r="I50" s="5">
        <f>1800000000-600000000+400000000+4200000+8400000+228000000-352380000+28100+17956913-23187248+14112000+8316000</f>
        <v>1505445765</v>
      </c>
      <c r="J50" s="5">
        <f>1800000000-600000000+400000000+4200000+8400000+228000000-352380000+28100+17956913-23187248+14112000+8316000</f>
        <v>1505445765</v>
      </c>
      <c r="K50" s="12" t="s">
        <v>132</v>
      </c>
      <c r="L50" s="12" t="s">
        <v>133</v>
      </c>
      <c r="M50" s="12" t="s">
        <v>134</v>
      </c>
      <c r="N50" s="12" t="s">
        <v>135</v>
      </c>
      <c r="O50" s="12" t="s">
        <v>136</v>
      </c>
      <c r="P50" s="12" t="s">
        <v>138</v>
      </c>
      <c r="Q50" s="12" t="s">
        <v>137</v>
      </c>
      <c r="R50"/>
      <c r="S50"/>
      <c r="T50"/>
      <c r="U50"/>
      <c r="V50"/>
      <c r="W50"/>
      <c r="X50"/>
      <c r="Y50"/>
      <c r="Z50"/>
      <c r="AA50"/>
      <c r="AB50"/>
      <c r="AC50"/>
      <c r="AD50"/>
      <c r="AE50"/>
      <c r="AF50"/>
      <c r="AG50"/>
    </row>
    <row r="51" spans="1:33" s="3" customFormat="1" ht="104.25" customHeight="1" x14ac:dyDescent="0.2">
      <c r="A51" s="36" t="s">
        <v>309</v>
      </c>
      <c r="B51" s="35" t="s">
        <v>307</v>
      </c>
      <c r="C51" s="4" t="s">
        <v>280</v>
      </c>
      <c r="D51" s="4" t="s">
        <v>271</v>
      </c>
      <c r="E51" s="4" t="s">
        <v>9</v>
      </c>
      <c r="F51" s="4" t="s">
        <v>201</v>
      </c>
      <c r="G51" s="4" t="s">
        <v>308</v>
      </c>
      <c r="H51" s="13" t="s">
        <v>123</v>
      </c>
      <c r="I51" s="5">
        <v>23187248</v>
      </c>
      <c r="J51" s="5">
        <v>23187248</v>
      </c>
      <c r="K51" s="12" t="s">
        <v>132</v>
      </c>
      <c r="L51" s="12" t="s">
        <v>133</v>
      </c>
      <c r="M51" s="12" t="s">
        <v>134</v>
      </c>
      <c r="N51" s="12" t="s">
        <v>135</v>
      </c>
      <c r="O51" s="12" t="s">
        <v>136</v>
      </c>
      <c r="P51" s="12" t="s">
        <v>138</v>
      </c>
      <c r="Q51" s="12" t="s">
        <v>137</v>
      </c>
      <c r="R51"/>
      <c r="S51"/>
      <c r="T51"/>
      <c r="U51"/>
      <c r="V51"/>
      <c r="W51"/>
      <c r="X51"/>
      <c r="Y51"/>
      <c r="Z51"/>
      <c r="AA51"/>
      <c r="AB51"/>
      <c r="AC51"/>
      <c r="AD51"/>
      <c r="AE51"/>
      <c r="AF51"/>
      <c r="AG51"/>
    </row>
    <row r="52" spans="1:33" s="3" customFormat="1" ht="87" customHeight="1" x14ac:dyDescent="0.2">
      <c r="A52" s="4"/>
      <c r="B52" s="37" t="s">
        <v>294</v>
      </c>
      <c r="C52" s="4" t="s">
        <v>295</v>
      </c>
      <c r="D52" s="4" t="s">
        <v>295</v>
      </c>
      <c r="E52" s="4" t="s">
        <v>35</v>
      </c>
      <c r="F52" s="4" t="s">
        <v>3</v>
      </c>
      <c r="G52" s="4" t="s">
        <v>101</v>
      </c>
      <c r="H52" s="13" t="s">
        <v>123</v>
      </c>
      <c r="I52" s="5">
        <v>23100000</v>
      </c>
      <c r="J52" s="5">
        <v>23100000</v>
      </c>
      <c r="K52" s="12" t="s">
        <v>132</v>
      </c>
      <c r="L52" s="12" t="s">
        <v>133</v>
      </c>
      <c r="M52" s="12" t="s">
        <v>134</v>
      </c>
      <c r="N52" s="12" t="s">
        <v>135</v>
      </c>
      <c r="O52" s="12" t="s">
        <v>136</v>
      </c>
      <c r="P52" s="12" t="s">
        <v>138</v>
      </c>
      <c r="Q52" s="12" t="s">
        <v>137</v>
      </c>
      <c r="R52"/>
      <c r="S52"/>
      <c r="T52"/>
      <c r="U52"/>
      <c r="V52"/>
      <c r="W52"/>
      <c r="X52"/>
      <c r="Y52"/>
      <c r="Z52"/>
      <c r="AA52"/>
      <c r="AB52"/>
      <c r="AC52"/>
      <c r="AD52"/>
      <c r="AE52"/>
      <c r="AF52"/>
      <c r="AG52"/>
    </row>
    <row r="53" spans="1:33" s="3" customFormat="1" ht="87" customHeight="1" x14ac:dyDescent="0.2">
      <c r="A53" s="4"/>
      <c r="B53" s="38" t="s">
        <v>296</v>
      </c>
      <c r="C53" s="4" t="s">
        <v>295</v>
      </c>
      <c r="D53" s="4" t="s">
        <v>295</v>
      </c>
      <c r="E53" s="4" t="s">
        <v>35</v>
      </c>
      <c r="F53" s="4" t="s">
        <v>3</v>
      </c>
      <c r="G53" s="4" t="s">
        <v>101</v>
      </c>
      <c r="H53" s="13" t="s">
        <v>123</v>
      </c>
      <c r="I53" s="5">
        <v>9408000</v>
      </c>
      <c r="J53" s="5">
        <v>9408000</v>
      </c>
      <c r="K53" s="12" t="s">
        <v>132</v>
      </c>
      <c r="L53" s="12" t="s">
        <v>133</v>
      </c>
      <c r="M53" s="12" t="s">
        <v>134</v>
      </c>
      <c r="N53" s="12" t="s">
        <v>135</v>
      </c>
      <c r="O53" s="12" t="s">
        <v>136</v>
      </c>
      <c r="P53" s="12" t="s">
        <v>138</v>
      </c>
      <c r="Q53" s="12" t="s">
        <v>137</v>
      </c>
      <c r="R53"/>
      <c r="S53"/>
      <c r="T53"/>
      <c r="U53"/>
      <c r="V53"/>
      <c r="W53"/>
      <c r="X53"/>
      <c r="Y53"/>
      <c r="Z53"/>
      <c r="AA53"/>
      <c r="AB53"/>
      <c r="AC53"/>
      <c r="AD53"/>
      <c r="AE53"/>
      <c r="AF53"/>
      <c r="AG53"/>
    </row>
    <row r="54" spans="1:33" s="3" customFormat="1" ht="87" customHeight="1" x14ac:dyDescent="0.2">
      <c r="A54" s="4"/>
      <c r="B54" s="38" t="s">
        <v>296</v>
      </c>
      <c r="C54" s="4" t="s">
        <v>295</v>
      </c>
      <c r="D54" s="4" t="s">
        <v>295</v>
      </c>
      <c r="E54" s="4" t="s">
        <v>35</v>
      </c>
      <c r="F54" s="4" t="s">
        <v>3</v>
      </c>
      <c r="G54" s="4" t="s">
        <v>101</v>
      </c>
      <c r="H54" s="13" t="s">
        <v>123</v>
      </c>
      <c r="I54" s="5">
        <v>9408000</v>
      </c>
      <c r="J54" s="5">
        <v>9408000</v>
      </c>
      <c r="K54" s="12" t="s">
        <v>132</v>
      </c>
      <c r="L54" s="12" t="s">
        <v>133</v>
      </c>
      <c r="M54" s="12" t="s">
        <v>134</v>
      </c>
      <c r="N54" s="12" t="s">
        <v>135</v>
      </c>
      <c r="O54" s="12" t="s">
        <v>136</v>
      </c>
      <c r="P54" s="12" t="s">
        <v>138</v>
      </c>
      <c r="Q54" s="12" t="s">
        <v>137</v>
      </c>
      <c r="R54"/>
      <c r="S54"/>
      <c r="T54"/>
      <c r="U54"/>
      <c r="V54"/>
      <c r="W54"/>
      <c r="X54"/>
      <c r="Y54"/>
      <c r="Z54"/>
      <c r="AA54"/>
      <c r="AB54"/>
      <c r="AC54"/>
      <c r="AD54"/>
      <c r="AE54"/>
      <c r="AF54"/>
      <c r="AG54"/>
    </row>
    <row r="55" spans="1:33" s="3" customFormat="1" ht="87" customHeight="1" x14ac:dyDescent="0.2">
      <c r="A55" s="4"/>
      <c r="B55" s="38" t="s">
        <v>297</v>
      </c>
      <c r="C55" s="4" t="s">
        <v>295</v>
      </c>
      <c r="D55" s="4" t="s">
        <v>295</v>
      </c>
      <c r="E55" s="4" t="s">
        <v>35</v>
      </c>
      <c r="F55" s="4" t="s">
        <v>3</v>
      </c>
      <c r="G55" s="4" t="s">
        <v>101</v>
      </c>
      <c r="H55" s="13" t="s">
        <v>123</v>
      </c>
      <c r="I55" s="5">
        <v>9408000</v>
      </c>
      <c r="J55" s="5">
        <v>9408000</v>
      </c>
      <c r="K55" s="12" t="s">
        <v>132</v>
      </c>
      <c r="L55" s="12" t="s">
        <v>133</v>
      </c>
      <c r="M55" s="12" t="s">
        <v>134</v>
      </c>
      <c r="N55" s="12" t="s">
        <v>135</v>
      </c>
      <c r="O55" s="12" t="s">
        <v>136</v>
      </c>
      <c r="P55" s="12" t="s">
        <v>138</v>
      </c>
      <c r="Q55" s="12" t="s">
        <v>137</v>
      </c>
      <c r="R55"/>
      <c r="S55"/>
      <c r="T55"/>
      <c r="U55"/>
      <c r="V55"/>
      <c r="W55"/>
      <c r="X55"/>
      <c r="Y55"/>
      <c r="Z55"/>
      <c r="AA55"/>
      <c r="AB55"/>
      <c r="AC55"/>
      <c r="AD55"/>
      <c r="AE55"/>
      <c r="AF55"/>
      <c r="AG55"/>
    </row>
    <row r="56" spans="1:33" s="3" customFormat="1" ht="87" customHeight="1" x14ac:dyDescent="0.2">
      <c r="A56" s="4"/>
      <c r="B56" s="38" t="s">
        <v>297</v>
      </c>
      <c r="C56" s="4" t="s">
        <v>295</v>
      </c>
      <c r="D56" s="4" t="s">
        <v>295</v>
      </c>
      <c r="E56" s="4" t="s">
        <v>35</v>
      </c>
      <c r="F56" s="4" t="s">
        <v>3</v>
      </c>
      <c r="G56" s="4" t="s">
        <v>101</v>
      </c>
      <c r="H56" s="13" t="s">
        <v>123</v>
      </c>
      <c r="I56" s="5">
        <v>9408000</v>
      </c>
      <c r="J56" s="5">
        <v>9408000</v>
      </c>
      <c r="K56" s="12" t="s">
        <v>132</v>
      </c>
      <c r="L56" s="12" t="s">
        <v>133</v>
      </c>
      <c r="M56" s="12" t="s">
        <v>134</v>
      </c>
      <c r="N56" s="12" t="s">
        <v>135</v>
      </c>
      <c r="O56" s="12" t="s">
        <v>136</v>
      </c>
      <c r="P56" s="12" t="s">
        <v>138</v>
      </c>
      <c r="Q56" s="12" t="s">
        <v>137</v>
      </c>
      <c r="R56"/>
      <c r="S56"/>
      <c r="T56"/>
      <c r="U56"/>
      <c r="V56"/>
      <c r="W56"/>
      <c r="X56"/>
      <c r="Y56"/>
      <c r="Z56"/>
      <c r="AA56"/>
      <c r="AB56"/>
      <c r="AC56"/>
      <c r="AD56"/>
      <c r="AE56"/>
      <c r="AF56"/>
      <c r="AG56"/>
    </row>
    <row r="57" spans="1:33" s="3" customFormat="1" ht="87" customHeight="1" x14ac:dyDescent="0.2">
      <c r="A57" s="4"/>
      <c r="B57" s="38" t="s">
        <v>297</v>
      </c>
      <c r="C57" s="4" t="s">
        <v>295</v>
      </c>
      <c r="D57" s="4" t="s">
        <v>295</v>
      </c>
      <c r="E57" s="4" t="s">
        <v>35</v>
      </c>
      <c r="F57" s="4" t="s">
        <v>3</v>
      </c>
      <c r="G57" s="4" t="s">
        <v>101</v>
      </c>
      <c r="H57" s="13" t="s">
        <v>123</v>
      </c>
      <c r="I57" s="5">
        <v>9408000</v>
      </c>
      <c r="J57" s="5">
        <v>9408000</v>
      </c>
      <c r="K57" s="12" t="s">
        <v>132</v>
      </c>
      <c r="L57" s="12" t="s">
        <v>133</v>
      </c>
      <c r="M57" s="12" t="s">
        <v>134</v>
      </c>
      <c r="N57" s="12" t="s">
        <v>135</v>
      </c>
      <c r="O57" s="12" t="s">
        <v>136</v>
      </c>
      <c r="P57" s="12" t="s">
        <v>138</v>
      </c>
      <c r="Q57" s="12" t="s">
        <v>137</v>
      </c>
      <c r="R57"/>
      <c r="S57"/>
      <c r="T57"/>
      <c r="U57"/>
      <c r="V57"/>
      <c r="W57"/>
      <c r="X57"/>
      <c r="Y57"/>
      <c r="Z57"/>
      <c r="AA57"/>
      <c r="AB57"/>
      <c r="AC57"/>
      <c r="AD57"/>
      <c r="AE57"/>
      <c r="AF57"/>
      <c r="AG57"/>
    </row>
    <row r="58" spans="1:33" s="3" customFormat="1" ht="87" customHeight="1" x14ac:dyDescent="0.2">
      <c r="A58" s="4"/>
      <c r="B58" s="38" t="s">
        <v>297</v>
      </c>
      <c r="C58" s="4" t="s">
        <v>295</v>
      </c>
      <c r="D58" s="4" t="s">
        <v>295</v>
      </c>
      <c r="E58" s="4" t="s">
        <v>35</v>
      </c>
      <c r="F58" s="4" t="s">
        <v>3</v>
      </c>
      <c r="G58" s="4" t="s">
        <v>101</v>
      </c>
      <c r="H58" s="13" t="s">
        <v>123</v>
      </c>
      <c r="I58" s="5">
        <v>9408000</v>
      </c>
      <c r="J58" s="5">
        <v>9408000</v>
      </c>
      <c r="K58" s="12" t="s">
        <v>132</v>
      </c>
      <c r="L58" s="12" t="s">
        <v>133</v>
      </c>
      <c r="M58" s="12" t="s">
        <v>134</v>
      </c>
      <c r="N58" s="12" t="s">
        <v>135</v>
      </c>
      <c r="O58" s="12" t="s">
        <v>136</v>
      </c>
      <c r="P58" s="12" t="s">
        <v>138</v>
      </c>
      <c r="Q58" s="12" t="s">
        <v>137</v>
      </c>
      <c r="R58"/>
      <c r="S58"/>
      <c r="T58"/>
      <c r="U58"/>
      <c r="V58"/>
      <c r="W58"/>
      <c r="X58"/>
      <c r="Y58"/>
      <c r="Z58"/>
      <c r="AA58"/>
      <c r="AB58"/>
      <c r="AC58"/>
      <c r="AD58"/>
      <c r="AE58"/>
      <c r="AF58"/>
      <c r="AG58"/>
    </row>
    <row r="59" spans="1:33" s="3" customFormat="1" ht="87" customHeight="1" x14ac:dyDescent="0.2">
      <c r="A59" s="4"/>
      <c r="B59" s="38" t="s">
        <v>297</v>
      </c>
      <c r="C59" s="4" t="s">
        <v>295</v>
      </c>
      <c r="D59" s="4" t="s">
        <v>295</v>
      </c>
      <c r="E59" s="4" t="s">
        <v>35</v>
      </c>
      <c r="F59" s="4" t="s">
        <v>3</v>
      </c>
      <c r="G59" s="4" t="s">
        <v>101</v>
      </c>
      <c r="H59" s="13" t="s">
        <v>123</v>
      </c>
      <c r="I59" s="5">
        <v>9408000</v>
      </c>
      <c r="J59" s="5">
        <v>9408000</v>
      </c>
      <c r="K59" s="12" t="s">
        <v>132</v>
      </c>
      <c r="L59" s="12" t="s">
        <v>133</v>
      </c>
      <c r="M59" s="12" t="s">
        <v>134</v>
      </c>
      <c r="N59" s="12" t="s">
        <v>135</v>
      </c>
      <c r="O59" s="12" t="s">
        <v>136</v>
      </c>
      <c r="P59" s="12" t="s">
        <v>138</v>
      </c>
      <c r="Q59" s="12" t="s">
        <v>137</v>
      </c>
      <c r="R59"/>
      <c r="S59"/>
      <c r="T59"/>
      <c r="U59"/>
      <c r="V59"/>
      <c r="W59"/>
      <c r="X59"/>
      <c r="Y59"/>
      <c r="Z59"/>
      <c r="AA59"/>
      <c r="AB59"/>
      <c r="AC59"/>
      <c r="AD59"/>
      <c r="AE59"/>
      <c r="AF59"/>
      <c r="AG59"/>
    </row>
    <row r="60" spans="1:33" s="3" customFormat="1" ht="87" customHeight="1" x14ac:dyDescent="0.2">
      <c r="A60" s="4"/>
      <c r="B60" s="38" t="s">
        <v>297</v>
      </c>
      <c r="C60" s="4" t="s">
        <v>295</v>
      </c>
      <c r="D60" s="4" t="s">
        <v>295</v>
      </c>
      <c r="E60" s="4" t="s">
        <v>35</v>
      </c>
      <c r="F60" s="4" t="s">
        <v>3</v>
      </c>
      <c r="G60" s="4" t="s">
        <v>101</v>
      </c>
      <c r="H60" s="13" t="s">
        <v>123</v>
      </c>
      <c r="I60" s="5">
        <v>9408000</v>
      </c>
      <c r="J60" s="5">
        <v>9408000</v>
      </c>
      <c r="K60" s="12" t="s">
        <v>132</v>
      </c>
      <c r="L60" s="12" t="s">
        <v>133</v>
      </c>
      <c r="M60" s="12" t="s">
        <v>134</v>
      </c>
      <c r="N60" s="12" t="s">
        <v>135</v>
      </c>
      <c r="O60" s="12" t="s">
        <v>136</v>
      </c>
      <c r="P60" s="12" t="s">
        <v>138</v>
      </c>
      <c r="Q60" s="12" t="s">
        <v>137</v>
      </c>
      <c r="R60"/>
      <c r="S60"/>
      <c r="T60"/>
      <c r="U60"/>
      <c r="V60"/>
      <c r="W60"/>
      <c r="X60"/>
      <c r="Y60"/>
      <c r="Z60"/>
      <c r="AA60"/>
      <c r="AB60"/>
      <c r="AC60"/>
      <c r="AD60"/>
      <c r="AE60"/>
      <c r="AF60"/>
      <c r="AG60"/>
    </row>
    <row r="61" spans="1:33" s="3" customFormat="1" ht="87" customHeight="1" x14ac:dyDescent="0.2">
      <c r="A61" s="4"/>
      <c r="B61" s="38" t="s">
        <v>297</v>
      </c>
      <c r="C61" s="4" t="s">
        <v>295</v>
      </c>
      <c r="D61" s="4" t="s">
        <v>295</v>
      </c>
      <c r="E61" s="4" t="s">
        <v>35</v>
      </c>
      <c r="F61" s="4" t="s">
        <v>3</v>
      </c>
      <c r="G61" s="4" t="s">
        <v>101</v>
      </c>
      <c r="H61" s="13" t="s">
        <v>123</v>
      </c>
      <c r="I61" s="5">
        <v>9408000</v>
      </c>
      <c r="J61" s="5">
        <v>9408000</v>
      </c>
      <c r="K61" s="12" t="s">
        <v>132</v>
      </c>
      <c r="L61" s="12" t="s">
        <v>133</v>
      </c>
      <c r="M61" s="12" t="s">
        <v>134</v>
      </c>
      <c r="N61" s="12" t="s">
        <v>135</v>
      </c>
      <c r="O61" s="12" t="s">
        <v>136</v>
      </c>
      <c r="P61" s="12" t="s">
        <v>138</v>
      </c>
      <c r="Q61" s="12" t="s">
        <v>137</v>
      </c>
      <c r="R61"/>
      <c r="S61"/>
      <c r="T61"/>
      <c r="U61"/>
      <c r="V61"/>
      <c r="W61"/>
      <c r="X61"/>
      <c r="Y61"/>
      <c r="Z61"/>
      <c r="AA61"/>
      <c r="AB61"/>
      <c r="AC61"/>
      <c r="AD61"/>
      <c r="AE61"/>
      <c r="AF61"/>
      <c r="AG61"/>
    </row>
    <row r="62" spans="1:33" s="3" customFormat="1" ht="87" customHeight="1" x14ac:dyDescent="0.2">
      <c r="A62" s="4"/>
      <c r="B62" s="38" t="s">
        <v>297</v>
      </c>
      <c r="C62" s="4" t="s">
        <v>271</v>
      </c>
      <c r="D62" s="4" t="s">
        <v>271</v>
      </c>
      <c r="E62" s="4" t="s">
        <v>21</v>
      </c>
      <c r="F62" s="4" t="s">
        <v>3</v>
      </c>
      <c r="G62" s="4" t="s">
        <v>101</v>
      </c>
      <c r="H62" s="13" t="s">
        <v>123</v>
      </c>
      <c r="I62" s="5">
        <f>9408000-4704000</f>
        <v>4704000</v>
      </c>
      <c r="J62" s="5">
        <f>9408000-4704000</f>
        <v>4704000</v>
      </c>
      <c r="K62" s="12" t="s">
        <v>132</v>
      </c>
      <c r="L62" s="12" t="s">
        <v>133</v>
      </c>
      <c r="M62" s="12" t="s">
        <v>134</v>
      </c>
      <c r="N62" s="12" t="s">
        <v>135</v>
      </c>
      <c r="O62" s="12" t="s">
        <v>136</v>
      </c>
      <c r="P62" s="12" t="s">
        <v>138</v>
      </c>
      <c r="Q62" s="12" t="s">
        <v>137</v>
      </c>
      <c r="R62"/>
      <c r="S62"/>
      <c r="T62"/>
      <c r="U62"/>
      <c r="V62"/>
      <c r="W62"/>
      <c r="X62"/>
      <c r="Y62"/>
      <c r="Z62"/>
      <c r="AA62"/>
      <c r="AB62"/>
      <c r="AC62"/>
      <c r="AD62"/>
      <c r="AE62"/>
      <c r="AF62"/>
      <c r="AG62"/>
    </row>
    <row r="63" spans="1:33" s="3" customFormat="1" ht="87" customHeight="1" x14ac:dyDescent="0.2">
      <c r="A63" s="4"/>
      <c r="B63" s="38" t="s">
        <v>298</v>
      </c>
      <c r="C63" s="4" t="s">
        <v>295</v>
      </c>
      <c r="D63" s="4" t="s">
        <v>295</v>
      </c>
      <c r="E63" s="4" t="s">
        <v>35</v>
      </c>
      <c r="F63" s="4" t="s">
        <v>3</v>
      </c>
      <c r="G63" s="4" t="s">
        <v>101</v>
      </c>
      <c r="H63" s="13" t="s">
        <v>123</v>
      </c>
      <c r="I63" s="5">
        <v>9408000</v>
      </c>
      <c r="J63" s="5">
        <v>9408000</v>
      </c>
      <c r="K63" s="12" t="s">
        <v>132</v>
      </c>
      <c r="L63" s="12" t="s">
        <v>133</v>
      </c>
      <c r="M63" s="12" t="s">
        <v>134</v>
      </c>
      <c r="N63" s="12" t="s">
        <v>135</v>
      </c>
      <c r="O63" s="12" t="s">
        <v>136</v>
      </c>
      <c r="P63" s="12" t="s">
        <v>138</v>
      </c>
      <c r="Q63" s="12" t="s">
        <v>137</v>
      </c>
      <c r="R63"/>
      <c r="S63"/>
      <c r="T63"/>
      <c r="U63"/>
      <c r="V63"/>
      <c r="W63"/>
      <c r="X63"/>
      <c r="Y63"/>
      <c r="Z63"/>
      <c r="AA63"/>
      <c r="AB63"/>
      <c r="AC63"/>
      <c r="AD63"/>
      <c r="AE63"/>
      <c r="AF63"/>
      <c r="AG63"/>
    </row>
    <row r="64" spans="1:33" s="3" customFormat="1" ht="87" customHeight="1" x14ac:dyDescent="0.2">
      <c r="A64" s="4"/>
      <c r="B64" s="38" t="s">
        <v>298</v>
      </c>
      <c r="C64" s="4" t="s">
        <v>295</v>
      </c>
      <c r="D64" s="4" t="s">
        <v>295</v>
      </c>
      <c r="E64" s="4" t="s">
        <v>35</v>
      </c>
      <c r="F64" s="4" t="s">
        <v>3</v>
      </c>
      <c r="G64" s="4" t="s">
        <v>101</v>
      </c>
      <c r="H64" s="13" t="s">
        <v>123</v>
      </c>
      <c r="I64" s="5">
        <v>9408000</v>
      </c>
      <c r="J64" s="5">
        <v>9408000</v>
      </c>
      <c r="K64" s="12" t="s">
        <v>132</v>
      </c>
      <c r="L64" s="12" t="s">
        <v>133</v>
      </c>
      <c r="M64" s="12" t="s">
        <v>134</v>
      </c>
      <c r="N64" s="12" t="s">
        <v>135</v>
      </c>
      <c r="O64" s="12" t="s">
        <v>136</v>
      </c>
      <c r="P64" s="12" t="s">
        <v>138</v>
      </c>
      <c r="Q64" s="12" t="s">
        <v>137</v>
      </c>
      <c r="R64"/>
      <c r="S64"/>
      <c r="T64"/>
      <c r="U64"/>
      <c r="V64"/>
      <c r="W64"/>
      <c r="X64"/>
      <c r="Y64"/>
      <c r="Z64"/>
      <c r="AA64"/>
      <c r="AB64"/>
      <c r="AC64"/>
      <c r="AD64"/>
      <c r="AE64"/>
      <c r="AF64"/>
      <c r="AG64"/>
    </row>
    <row r="65" spans="1:33" s="3" customFormat="1" ht="87" customHeight="1" x14ac:dyDescent="0.2">
      <c r="A65" s="4"/>
      <c r="B65" s="38" t="s">
        <v>298</v>
      </c>
      <c r="C65" s="4" t="s">
        <v>295</v>
      </c>
      <c r="D65" s="4" t="s">
        <v>295</v>
      </c>
      <c r="E65" s="4" t="s">
        <v>35</v>
      </c>
      <c r="F65" s="4" t="s">
        <v>3</v>
      </c>
      <c r="G65" s="4" t="s">
        <v>101</v>
      </c>
      <c r="H65" s="13" t="s">
        <v>123</v>
      </c>
      <c r="I65" s="5">
        <v>9408000</v>
      </c>
      <c r="J65" s="5">
        <v>9408000</v>
      </c>
      <c r="K65" s="12" t="s">
        <v>132</v>
      </c>
      <c r="L65" s="12" t="s">
        <v>133</v>
      </c>
      <c r="M65" s="12" t="s">
        <v>134</v>
      </c>
      <c r="N65" s="12" t="s">
        <v>135</v>
      </c>
      <c r="O65" s="12" t="s">
        <v>136</v>
      </c>
      <c r="P65" s="12" t="s">
        <v>138</v>
      </c>
      <c r="Q65" s="12" t="s">
        <v>137</v>
      </c>
      <c r="R65"/>
      <c r="S65"/>
      <c r="T65"/>
      <c r="U65"/>
      <c r="V65"/>
      <c r="W65"/>
      <c r="X65"/>
      <c r="Y65"/>
      <c r="Z65"/>
      <c r="AA65"/>
      <c r="AB65"/>
      <c r="AC65"/>
      <c r="AD65"/>
      <c r="AE65"/>
      <c r="AF65"/>
      <c r="AG65"/>
    </row>
    <row r="66" spans="1:33" s="3" customFormat="1" ht="87" customHeight="1" x14ac:dyDescent="0.2">
      <c r="A66" s="4"/>
      <c r="B66" s="38" t="s">
        <v>298</v>
      </c>
      <c r="C66" s="4" t="s">
        <v>295</v>
      </c>
      <c r="D66" s="4" t="s">
        <v>295</v>
      </c>
      <c r="E66" s="4" t="s">
        <v>35</v>
      </c>
      <c r="F66" s="4" t="s">
        <v>3</v>
      </c>
      <c r="G66" s="4" t="s">
        <v>101</v>
      </c>
      <c r="H66" s="13" t="s">
        <v>123</v>
      </c>
      <c r="I66" s="5">
        <v>9408000</v>
      </c>
      <c r="J66" s="5">
        <v>9408000</v>
      </c>
      <c r="K66" s="12" t="s">
        <v>132</v>
      </c>
      <c r="L66" s="12" t="s">
        <v>133</v>
      </c>
      <c r="M66" s="12" t="s">
        <v>134</v>
      </c>
      <c r="N66" s="12" t="s">
        <v>135</v>
      </c>
      <c r="O66" s="12" t="s">
        <v>136</v>
      </c>
      <c r="P66" s="12" t="s">
        <v>138</v>
      </c>
      <c r="Q66" s="12" t="s">
        <v>137</v>
      </c>
      <c r="R66"/>
      <c r="S66"/>
      <c r="T66"/>
      <c r="U66"/>
      <c r="V66"/>
      <c r="W66"/>
      <c r="X66"/>
      <c r="Y66"/>
      <c r="Z66"/>
      <c r="AA66"/>
      <c r="AB66"/>
      <c r="AC66"/>
      <c r="AD66"/>
      <c r="AE66"/>
      <c r="AF66"/>
      <c r="AG66"/>
    </row>
    <row r="67" spans="1:33" s="3" customFormat="1" ht="87" customHeight="1" x14ac:dyDescent="0.2">
      <c r="A67" s="4"/>
      <c r="B67" s="38" t="s">
        <v>298</v>
      </c>
      <c r="C67" s="4" t="s">
        <v>295</v>
      </c>
      <c r="D67" s="4" t="s">
        <v>295</v>
      </c>
      <c r="E67" s="4" t="s">
        <v>35</v>
      </c>
      <c r="F67" s="4" t="s">
        <v>3</v>
      </c>
      <c r="G67" s="4" t="s">
        <v>101</v>
      </c>
      <c r="H67" s="13" t="s">
        <v>123</v>
      </c>
      <c r="I67" s="5">
        <v>9408000</v>
      </c>
      <c r="J67" s="5">
        <v>9408000</v>
      </c>
      <c r="K67" s="12" t="s">
        <v>132</v>
      </c>
      <c r="L67" s="12" t="s">
        <v>133</v>
      </c>
      <c r="M67" s="12" t="s">
        <v>134</v>
      </c>
      <c r="N67" s="12" t="s">
        <v>135</v>
      </c>
      <c r="O67" s="12" t="s">
        <v>136</v>
      </c>
      <c r="P67" s="12" t="s">
        <v>138</v>
      </c>
      <c r="Q67" s="12" t="s">
        <v>137</v>
      </c>
      <c r="R67"/>
      <c r="S67"/>
      <c r="T67"/>
      <c r="U67"/>
      <c r="V67"/>
      <c r="W67"/>
      <c r="X67"/>
      <c r="Y67"/>
      <c r="Z67"/>
      <c r="AA67"/>
      <c r="AB67"/>
      <c r="AC67"/>
      <c r="AD67"/>
      <c r="AE67"/>
      <c r="AF67"/>
      <c r="AG67"/>
    </row>
    <row r="68" spans="1:33" s="3" customFormat="1" ht="87" customHeight="1" x14ac:dyDescent="0.2">
      <c r="A68" s="4"/>
      <c r="B68" s="38" t="s">
        <v>298</v>
      </c>
      <c r="C68" s="4" t="s">
        <v>295</v>
      </c>
      <c r="D68" s="4" t="s">
        <v>295</v>
      </c>
      <c r="E68" s="4" t="s">
        <v>35</v>
      </c>
      <c r="F68" s="4" t="s">
        <v>3</v>
      </c>
      <c r="G68" s="4" t="s">
        <v>101</v>
      </c>
      <c r="H68" s="13" t="s">
        <v>123</v>
      </c>
      <c r="I68" s="5">
        <v>9408000</v>
      </c>
      <c r="J68" s="5">
        <v>9408000</v>
      </c>
      <c r="K68" s="12" t="s">
        <v>132</v>
      </c>
      <c r="L68" s="12" t="s">
        <v>133</v>
      </c>
      <c r="M68" s="12" t="s">
        <v>134</v>
      </c>
      <c r="N68" s="12" t="s">
        <v>135</v>
      </c>
      <c r="O68" s="12" t="s">
        <v>136</v>
      </c>
      <c r="P68" s="12" t="s">
        <v>138</v>
      </c>
      <c r="Q68" s="12" t="s">
        <v>137</v>
      </c>
      <c r="R68"/>
      <c r="S68"/>
      <c r="T68"/>
      <c r="U68"/>
      <c r="V68"/>
      <c r="W68"/>
      <c r="X68"/>
      <c r="Y68"/>
      <c r="Z68"/>
      <c r="AA68"/>
      <c r="AB68"/>
      <c r="AC68"/>
      <c r="AD68"/>
      <c r="AE68"/>
      <c r="AF68"/>
      <c r="AG68"/>
    </row>
    <row r="69" spans="1:33" s="3" customFormat="1" ht="87" customHeight="1" x14ac:dyDescent="0.2">
      <c r="A69" s="4"/>
      <c r="B69" s="38" t="s">
        <v>298</v>
      </c>
      <c r="C69" s="4" t="s">
        <v>295</v>
      </c>
      <c r="D69" s="4" t="s">
        <v>295</v>
      </c>
      <c r="E69" s="4" t="s">
        <v>35</v>
      </c>
      <c r="F69" s="4" t="s">
        <v>3</v>
      </c>
      <c r="G69" s="4" t="s">
        <v>101</v>
      </c>
      <c r="H69" s="13" t="s">
        <v>123</v>
      </c>
      <c r="I69" s="5">
        <v>9408000</v>
      </c>
      <c r="J69" s="5">
        <v>9408000</v>
      </c>
      <c r="K69" s="12" t="s">
        <v>132</v>
      </c>
      <c r="L69" s="12" t="s">
        <v>133</v>
      </c>
      <c r="M69" s="12" t="s">
        <v>134</v>
      </c>
      <c r="N69" s="12" t="s">
        <v>135</v>
      </c>
      <c r="O69" s="12" t="s">
        <v>136</v>
      </c>
      <c r="P69" s="12" t="s">
        <v>138</v>
      </c>
      <c r="Q69" s="12" t="s">
        <v>137</v>
      </c>
      <c r="R69"/>
      <c r="S69"/>
      <c r="T69"/>
      <c r="U69"/>
      <c r="V69"/>
      <c r="W69"/>
      <c r="X69"/>
      <c r="Y69"/>
      <c r="Z69"/>
      <c r="AA69"/>
      <c r="AB69"/>
      <c r="AC69"/>
      <c r="AD69"/>
      <c r="AE69"/>
      <c r="AF69"/>
      <c r="AG69"/>
    </row>
    <row r="70" spans="1:33" s="3" customFormat="1" ht="87" customHeight="1" x14ac:dyDescent="0.2">
      <c r="A70" s="4"/>
      <c r="B70" s="38" t="s">
        <v>298</v>
      </c>
      <c r="C70" s="4" t="s">
        <v>295</v>
      </c>
      <c r="D70" s="4" t="s">
        <v>295</v>
      </c>
      <c r="E70" s="4" t="s">
        <v>35</v>
      </c>
      <c r="F70" s="4" t="s">
        <v>3</v>
      </c>
      <c r="G70" s="4" t="s">
        <v>101</v>
      </c>
      <c r="H70" s="13" t="s">
        <v>123</v>
      </c>
      <c r="I70" s="5">
        <v>9408000</v>
      </c>
      <c r="J70" s="5">
        <v>9408000</v>
      </c>
      <c r="K70" s="12" t="s">
        <v>132</v>
      </c>
      <c r="L70" s="12" t="s">
        <v>133</v>
      </c>
      <c r="M70" s="12" t="s">
        <v>134</v>
      </c>
      <c r="N70" s="12" t="s">
        <v>135</v>
      </c>
      <c r="O70" s="12" t="s">
        <v>136</v>
      </c>
      <c r="P70" s="12" t="s">
        <v>138</v>
      </c>
      <c r="Q70" s="12" t="s">
        <v>137</v>
      </c>
      <c r="R70"/>
      <c r="S70"/>
      <c r="T70"/>
      <c r="U70"/>
      <c r="V70"/>
      <c r="W70"/>
      <c r="X70"/>
      <c r="Y70"/>
      <c r="Z70"/>
      <c r="AA70"/>
      <c r="AB70"/>
      <c r="AC70"/>
      <c r="AD70"/>
      <c r="AE70"/>
      <c r="AF70"/>
      <c r="AG70"/>
    </row>
    <row r="71" spans="1:33" s="3" customFormat="1" ht="87" customHeight="1" x14ac:dyDescent="0.2">
      <c r="A71" s="4"/>
      <c r="B71" s="38" t="s">
        <v>298</v>
      </c>
      <c r="C71" s="4" t="s">
        <v>295</v>
      </c>
      <c r="D71" s="4" t="s">
        <v>295</v>
      </c>
      <c r="E71" s="4" t="s">
        <v>35</v>
      </c>
      <c r="F71" s="4" t="s">
        <v>3</v>
      </c>
      <c r="G71" s="4" t="s">
        <v>101</v>
      </c>
      <c r="H71" s="13" t="s">
        <v>123</v>
      </c>
      <c r="I71" s="5">
        <v>9408000</v>
      </c>
      <c r="J71" s="5">
        <v>9408000</v>
      </c>
      <c r="K71" s="12" t="s">
        <v>132</v>
      </c>
      <c r="L71" s="12" t="s">
        <v>133</v>
      </c>
      <c r="M71" s="12" t="s">
        <v>134</v>
      </c>
      <c r="N71" s="12" t="s">
        <v>135</v>
      </c>
      <c r="O71" s="12" t="s">
        <v>136</v>
      </c>
      <c r="P71" s="12" t="s">
        <v>138</v>
      </c>
      <c r="Q71" s="12" t="s">
        <v>137</v>
      </c>
      <c r="R71"/>
      <c r="S71"/>
      <c r="T71"/>
      <c r="U71"/>
      <c r="V71"/>
      <c r="W71"/>
      <c r="X71"/>
      <c r="Y71"/>
      <c r="Z71"/>
      <c r="AA71"/>
      <c r="AB71"/>
      <c r="AC71"/>
      <c r="AD71"/>
      <c r="AE71"/>
      <c r="AF71"/>
      <c r="AG71"/>
    </row>
    <row r="72" spans="1:33" s="3" customFormat="1" ht="87" customHeight="1" x14ac:dyDescent="0.2">
      <c r="A72" s="4"/>
      <c r="B72" s="38" t="s">
        <v>298</v>
      </c>
      <c r="C72" s="4" t="s">
        <v>295</v>
      </c>
      <c r="D72" s="4" t="s">
        <v>295</v>
      </c>
      <c r="E72" s="4" t="s">
        <v>35</v>
      </c>
      <c r="F72" s="4" t="s">
        <v>3</v>
      </c>
      <c r="G72" s="4" t="s">
        <v>101</v>
      </c>
      <c r="H72" s="13" t="s">
        <v>123</v>
      </c>
      <c r="I72" s="5">
        <v>9408000</v>
      </c>
      <c r="J72" s="5">
        <v>9408000</v>
      </c>
      <c r="K72" s="12" t="s">
        <v>132</v>
      </c>
      <c r="L72" s="12" t="s">
        <v>133</v>
      </c>
      <c r="M72" s="12" t="s">
        <v>134</v>
      </c>
      <c r="N72" s="12" t="s">
        <v>135</v>
      </c>
      <c r="O72" s="12" t="s">
        <v>136</v>
      </c>
      <c r="P72" s="12" t="s">
        <v>138</v>
      </c>
      <c r="Q72" s="12" t="s">
        <v>137</v>
      </c>
      <c r="R72"/>
      <c r="S72"/>
      <c r="T72"/>
      <c r="U72"/>
      <c r="V72"/>
      <c r="W72"/>
      <c r="X72"/>
      <c r="Y72"/>
      <c r="Z72"/>
      <c r="AA72"/>
      <c r="AB72"/>
      <c r="AC72"/>
      <c r="AD72"/>
      <c r="AE72"/>
      <c r="AF72"/>
      <c r="AG72"/>
    </row>
    <row r="73" spans="1:33" s="3" customFormat="1" ht="87" customHeight="1" x14ac:dyDescent="0.2">
      <c r="A73" s="4"/>
      <c r="B73" s="38" t="s">
        <v>298</v>
      </c>
      <c r="C73" s="4" t="s">
        <v>295</v>
      </c>
      <c r="D73" s="4" t="s">
        <v>295</v>
      </c>
      <c r="E73" s="4" t="s">
        <v>35</v>
      </c>
      <c r="F73" s="4" t="s">
        <v>3</v>
      </c>
      <c r="G73" s="4" t="s">
        <v>101</v>
      </c>
      <c r="H73" s="13" t="s">
        <v>123</v>
      </c>
      <c r="I73" s="5">
        <v>9408000</v>
      </c>
      <c r="J73" s="5">
        <v>9408000</v>
      </c>
      <c r="K73" s="12" t="s">
        <v>132</v>
      </c>
      <c r="L73" s="12" t="s">
        <v>133</v>
      </c>
      <c r="M73" s="12" t="s">
        <v>134</v>
      </c>
      <c r="N73" s="12" t="s">
        <v>135</v>
      </c>
      <c r="O73" s="12" t="s">
        <v>136</v>
      </c>
      <c r="P73" s="12" t="s">
        <v>138</v>
      </c>
      <c r="Q73" s="12" t="s">
        <v>137</v>
      </c>
      <c r="R73"/>
      <c r="S73"/>
      <c r="T73"/>
      <c r="U73"/>
      <c r="V73"/>
      <c r="W73"/>
      <c r="X73"/>
      <c r="Y73"/>
      <c r="Z73"/>
      <c r="AA73"/>
      <c r="AB73"/>
      <c r="AC73"/>
      <c r="AD73"/>
      <c r="AE73"/>
      <c r="AF73"/>
      <c r="AG73"/>
    </row>
    <row r="74" spans="1:33" s="3" customFormat="1" ht="87" customHeight="1" x14ac:dyDescent="0.2">
      <c r="A74" s="4"/>
      <c r="B74" s="38" t="s">
        <v>298</v>
      </c>
      <c r="C74" s="4" t="s">
        <v>295</v>
      </c>
      <c r="D74" s="4" t="s">
        <v>295</v>
      </c>
      <c r="E74" s="4" t="s">
        <v>35</v>
      </c>
      <c r="F74" s="4" t="s">
        <v>3</v>
      </c>
      <c r="G74" s="4" t="s">
        <v>101</v>
      </c>
      <c r="H74" s="13" t="s">
        <v>123</v>
      </c>
      <c r="I74" s="5">
        <v>9408000</v>
      </c>
      <c r="J74" s="5">
        <v>9408000</v>
      </c>
      <c r="K74" s="12" t="s">
        <v>132</v>
      </c>
      <c r="L74" s="12" t="s">
        <v>133</v>
      </c>
      <c r="M74" s="12" t="s">
        <v>134</v>
      </c>
      <c r="N74" s="12" t="s">
        <v>135</v>
      </c>
      <c r="O74" s="12" t="s">
        <v>136</v>
      </c>
      <c r="P74" s="12" t="s">
        <v>138</v>
      </c>
      <c r="Q74" s="12" t="s">
        <v>137</v>
      </c>
      <c r="R74"/>
      <c r="S74"/>
      <c r="T74"/>
      <c r="U74"/>
      <c r="V74"/>
      <c r="W74"/>
      <c r="X74"/>
      <c r="Y74"/>
      <c r="Z74"/>
      <c r="AA74"/>
      <c r="AB74"/>
      <c r="AC74"/>
      <c r="AD74"/>
      <c r="AE74"/>
      <c r="AF74"/>
      <c r="AG74"/>
    </row>
    <row r="75" spans="1:33" s="3" customFormat="1" ht="87" customHeight="1" x14ac:dyDescent="0.2">
      <c r="A75" s="4"/>
      <c r="B75" s="38" t="s">
        <v>299</v>
      </c>
      <c r="C75" s="4" t="s">
        <v>295</v>
      </c>
      <c r="D75" s="4" t="s">
        <v>295</v>
      </c>
      <c r="E75" s="4" t="s">
        <v>35</v>
      </c>
      <c r="F75" s="4" t="s">
        <v>3</v>
      </c>
      <c r="G75" s="4" t="s">
        <v>101</v>
      </c>
      <c r="H75" s="13" t="s">
        <v>123</v>
      </c>
      <c r="I75" s="5">
        <v>9408000</v>
      </c>
      <c r="J75" s="5">
        <v>9408000</v>
      </c>
      <c r="K75" s="12" t="s">
        <v>132</v>
      </c>
      <c r="L75" s="12" t="s">
        <v>133</v>
      </c>
      <c r="M75" s="12" t="s">
        <v>134</v>
      </c>
      <c r="N75" s="12" t="s">
        <v>135</v>
      </c>
      <c r="O75" s="12" t="s">
        <v>136</v>
      </c>
      <c r="P75" s="12" t="s">
        <v>138</v>
      </c>
      <c r="Q75" s="12" t="s">
        <v>137</v>
      </c>
      <c r="R75"/>
      <c r="S75"/>
      <c r="T75"/>
      <c r="U75"/>
      <c r="V75"/>
      <c r="W75"/>
      <c r="X75"/>
      <c r="Y75"/>
      <c r="Z75"/>
      <c r="AA75"/>
      <c r="AB75"/>
      <c r="AC75"/>
      <c r="AD75"/>
      <c r="AE75"/>
      <c r="AF75"/>
      <c r="AG75"/>
    </row>
    <row r="76" spans="1:33" s="3" customFormat="1" ht="87" customHeight="1" x14ac:dyDescent="0.2">
      <c r="A76" s="4"/>
      <c r="B76" s="38" t="s">
        <v>299</v>
      </c>
      <c r="C76" s="4" t="s">
        <v>295</v>
      </c>
      <c r="D76" s="4" t="s">
        <v>295</v>
      </c>
      <c r="E76" s="4" t="s">
        <v>35</v>
      </c>
      <c r="F76" s="4" t="s">
        <v>3</v>
      </c>
      <c r="G76" s="4" t="s">
        <v>101</v>
      </c>
      <c r="H76" s="13" t="s">
        <v>123</v>
      </c>
      <c r="I76" s="5">
        <v>9408000</v>
      </c>
      <c r="J76" s="5">
        <v>9408000</v>
      </c>
      <c r="K76" s="12" t="s">
        <v>132</v>
      </c>
      <c r="L76" s="12" t="s">
        <v>133</v>
      </c>
      <c r="M76" s="12" t="s">
        <v>134</v>
      </c>
      <c r="N76" s="12" t="s">
        <v>135</v>
      </c>
      <c r="O76" s="12" t="s">
        <v>136</v>
      </c>
      <c r="P76" s="12" t="s">
        <v>138</v>
      </c>
      <c r="Q76" s="12" t="s">
        <v>137</v>
      </c>
      <c r="R76"/>
      <c r="S76"/>
      <c r="T76"/>
      <c r="U76"/>
      <c r="V76"/>
      <c r="W76"/>
      <c r="X76"/>
      <c r="Y76"/>
      <c r="Z76"/>
      <c r="AA76"/>
      <c r="AB76"/>
      <c r="AC76"/>
      <c r="AD76"/>
      <c r="AE76"/>
      <c r="AF76"/>
      <c r="AG76"/>
    </row>
    <row r="77" spans="1:33" s="3" customFormat="1" ht="87" customHeight="1" x14ac:dyDescent="0.2">
      <c r="A77" s="4"/>
      <c r="B77" s="38" t="s">
        <v>299</v>
      </c>
      <c r="C77" s="4" t="s">
        <v>295</v>
      </c>
      <c r="D77" s="4" t="s">
        <v>295</v>
      </c>
      <c r="E77" s="4" t="s">
        <v>35</v>
      </c>
      <c r="F77" s="4" t="s">
        <v>3</v>
      </c>
      <c r="G77" s="4" t="s">
        <v>101</v>
      </c>
      <c r="H77" s="13" t="s">
        <v>123</v>
      </c>
      <c r="I77" s="5">
        <v>9408000</v>
      </c>
      <c r="J77" s="5">
        <v>9408000</v>
      </c>
      <c r="K77" s="12" t="s">
        <v>132</v>
      </c>
      <c r="L77" s="12" t="s">
        <v>133</v>
      </c>
      <c r="M77" s="12" t="s">
        <v>134</v>
      </c>
      <c r="N77" s="12" t="s">
        <v>135</v>
      </c>
      <c r="O77" s="12" t="s">
        <v>136</v>
      </c>
      <c r="P77" s="12" t="s">
        <v>138</v>
      </c>
      <c r="Q77" s="12" t="s">
        <v>137</v>
      </c>
      <c r="R77"/>
      <c r="S77"/>
      <c r="T77"/>
      <c r="U77"/>
      <c r="V77"/>
      <c r="W77"/>
      <c r="X77"/>
      <c r="Y77"/>
      <c r="Z77"/>
      <c r="AA77"/>
      <c r="AB77"/>
      <c r="AC77"/>
      <c r="AD77"/>
      <c r="AE77"/>
      <c r="AF77"/>
      <c r="AG77"/>
    </row>
    <row r="78" spans="1:33" s="3" customFormat="1" ht="87" customHeight="1" x14ac:dyDescent="0.2">
      <c r="A78" s="4"/>
      <c r="B78" s="38" t="s">
        <v>299</v>
      </c>
      <c r="C78" s="4" t="s">
        <v>295</v>
      </c>
      <c r="D78" s="4" t="s">
        <v>295</v>
      </c>
      <c r="E78" s="4" t="s">
        <v>35</v>
      </c>
      <c r="F78" s="4" t="s">
        <v>3</v>
      </c>
      <c r="G78" s="4" t="s">
        <v>101</v>
      </c>
      <c r="H78" s="13" t="s">
        <v>123</v>
      </c>
      <c r="I78" s="5">
        <v>9408000</v>
      </c>
      <c r="J78" s="5">
        <v>9408000</v>
      </c>
      <c r="K78" s="12" t="s">
        <v>132</v>
      </c>
      <c r="L78" s="12" t="s">
        <v>133</v>
      </c>
      <c r="M78" s="12" t="s">
        <v>134</v>
      </c>
      <c r="N78" s="12" t="s">
        <v>135</v>
      </c>
      <c r="O78" s="12" t="s">
        <v>136</v>
      </c>
      <c r="P78" s="12" t="s">
        <v>138</v>
      </c>
      <c r="Q78" s="12" t="s">
        <v>137</v>
      </c>
      <c r="R78"/>
      <c r="S78"/>
      <c r="T78"/>
      <c r="U78"/>
      <c r="V78"/>
      <c r="W78"/>
      <c r="X78"/>
      <c r="Y78"/>
      <c r="Z78"/>
      <c r="AA78"/>
      <c r="AB78"/>
      <c r="AC78"/>
      <c r="AD78"/>
      <c r="AE78"/>
      <c r="AF78"/>
      <c r="AG78"/>
    </row>
    <row r="79" spans="1:33" s="3" customFormat="1" ht="87" customHeight="1" x14ac:dyDescent="0.2">
      <c r="A79" s="4"/>
      <c r="B79" s="38" t="s">
        <v>299</v>
      </c>
      <c r="C79" s="4" t="s">
        <v>295</v>
      </c>
      <c r="D79" s="4" t="s">
        <v>295</v>
      </c>
      <c r="E79" s="4" t="s">
        <v>35</v>
      </c>
      <c r="F79" s="4" t="s">
        <v>3</v>
      </c>
      <c r="G79" s="4" t="s">
        <v>101</v>
      </c>
      <c r="H79" s="13" t="s">
        <v>123</v>
      </c>
      <c r="I79" s="5">
        <v>9408000</v>
      </c>
      <c r="J79" s="5">
        <v>9408000</v>
      </c>
      <c r="K79" s="12" t="s">
        <v>132</v>
      </c>
      <c r="L79" s="12" t="s">
        <v>133</v>
      </c>
      <c r="M79" s="12" t="s">
        <v>134</v>
      </c>
      <c r="N79" s="12" t="s">
        <v>135</v>
      </c>
      <c r="O79" s="12" t="s">
        <v>136</v>
      </c>
      <c r="P79" s="12" t="s">
        <v>138</v>
      </c>
      <c r="Q79" s="12" t="s">
        <v>137</v>
      </c>
      <c r="R79"/>
      <c r="S79"/>
      <c r="T79"/>
      <c r="U79"/>
      <c r="V79"/>
      <c r="W79"/>
      <c r="X79"/>
      <c r="Y79"/>
      <c r="Z79"/>
      <c r="AA79"/>
      <c r="AB79"/>
      <c r="AC79"/>
      <c r="AD79"/>
      <c r="AE79"/>
      <c r="AF79"/>
      <c r="AG79"/>
    </row>
    <row r="80" spans="1:33" s="3" customFormat="1" ht="87" customHeight="1" x14ac:dyDescent="0.2">
      <c r="A80" s="4"/>
      <c r="B80" s="38" t="s">
        <v>299</v>
      </c>
      <c r="C80" s="4" t="s">
        <v>295</v>
      </c>
      <c r="D80" s="4" t="s">
        <v>295</v>
      </c>
      <c r="E80" s="4" t="s">
        <v>35</v>
      </c>
      <c r="F80" s="4" t="s">
        <v>3</v>
      </c>
      <c r="G80" s="4" t="s">
        <v>101</v>
      </c>
      <c r="H80" s="13" t="s">
        <v>123</v>
      </c>
      <c r="I80" s="5">
        <v>9408000</v>
      </c>
      <c r="J80" s="5">
        <v>9408000</v>
      </c>
      <c r="K80" s="12" t="s">
        <v>132</v>
      </c>
      <c r="L80" s="12" t="s">
        <v>133</v>
      </c>
      <c r="M80" s="12" t="s">
        <v>134</v>
      </c>
      <c r="N80" s="12" t="s">
        <v>135</v>
      </c>
      <c r="O80" s="12" t="s">
        <v>136</v>
      </c>
      <c r="P80" s="12" t="s">
        <v>138</v>
      </c>
      <c r="Q80" s="12" t="s">
        <v>137</v>
      </c>
      <c r="R80"/>
      <c r="S80"/>
      <c r="T80"/>
      <c r="U80"/>
      <c r="V80"/>
      <c r="W80"/>
      <c r="X80"/>
      <c r="Y80"/>
      <c r="Z80"/>
      <c r="AA80"/>
      <c r="AB80"/>
      <c r="AC80"/>
      <c r="AD80"/>
      <c r="AE80"/>
      <c r="AF80"/>
      <c r="AG80"/>
    </row>
    <row r="81" spans="1:33" s="3" customFormat="1" ht="87" customHeight="1" x14ac:dyDescent="0.2">
      <c r="A81" s="4"/>
      <c r="B81" s="38" t="s">
        <v>299</v>
      </c>
      <c r="C81" s="4" t="s">
        <v>295</v>
      </c>
      <c r="D81" s="4" t="s">
        <v>295</v>
      </c>
      <c r="E81" s="4" t="s">
        <v>35</v>
      </c>
      <c r="F81" s="4" t="s">
        <v>3</v>
      </c>
      <c r="G81" s="4" t="s">
        <v>101</v>
      </c>
      <c r="H81" s="13" t="s">
        <v>123</v>
      </c>
      <c r="I81" s="5">
        <v>9408000</v>
      </c>
      <c r="J81" s="5">
        <v>9408000</v>
      </c>
      <c r="K81" s="12" t="s">
        <v>132</v>
      </c>
      <c r="L81" s="12" t="s">
        <v>133</v>
      </c>
      <c r="M81" s="12" t="s">
        <v>134</v>
      </c>
      <c r="N81" s="12" t="s">
        <v>135</v>
      </c>
      <c r="O81" s="12" t="s">
        <v>136</v>
      </c>
      <c r="P81" s="12" t="s">
        <v>138</v>
      </c>
      <c r="Q81" s="12" t="s">
        <v>137</v>
      </c>
      <c r="R81"/>
      <c r="S81"/>
      <c r="T81"/>
      <c r="U81"/>
      <c r="V81"/>
      <c r="W81"/>
      <c r="X81"/>
      <c r="Y81"/>
      <c r="Z81"/>
      <c r="AA81"/>
      <c r="AB81"/>
      <c r="AC81"/>
      <c r="AD81"/>
      <c r="AE81"/>
      <c r="AF81"/>
      <c r="AG81"/>
    </row>
    <row r="82" spans="1:33" s="3" customFormat="1" ht="87" customHeight="1" x14ac:dyDescent="0.2">
      <c r="A82" s="4"/>
      <c r="B82" s="38" t="s">
        <v>299</v>
      </c>
      <c r="C82" s="4" t="s">
        <v>295</v>
      </c>
      <c r="D82" s="4" t="s">
        <v>295</v>
      </c>
      <c r="E82" s="4" t="s">
        <v>35</v>
      </c>
      <c r="F82" s="4" t="s">
        <v>3</v>
      </c>
      <c r="G82" s="4" t="s">
        <v>101</v>
      </c>
      <c r="H82" s="13" t="s">
        <v>123</v>
      </c>
      <c r="I82" s="5">
        <v>9408000</v>
      </c>
      <c r="J82" s="5">
        <v>9408000</v>
      </c>
      <c r="K82" s="12" t="s">
        <v>132</v>
      </c>
      <c r="L82" s="12" t="s">
        <v>133</v>
      </c>
      <c r="M82" s="12" t="s">
        <v>134</v>
      </c>
      <c r="N82" s="12" t="s">
        <v>135</v>
      </c>
      <c r="O82" s="12" t="s">
        <v>136</v>
      </c>
      <c r="P82" s="12" t="s">
        <v>138</v>
      </c>
      <c r="Q82" s="12" t="s">
        <v>137</v>
      </c>
      <c r="R82"/>
      <c r="S82"/>
      <c r="T82"/>
      <c r="U82"/>
      <c r="V82"/>
      <c r="W82"/>
      <c r="X82"/>
      <c r="Y82"/>
      <c r="Z82"/>
      <c r="AA82"/>
      <c r="AB82"/>
      <c r="AC82"/>
      <c r="AD82"/>
      <c r="AE82"/>
      <c r="AF82"/>
      <c r="AG82"/>
    </row>
    <row r="83" spans="1:33" s="3" customFormat="1" ht="87" customHeight="1" x14ac:dyDescent="0.2">
      <c r="A83" s="4"/>
      <c r="B83" s="38" t="s">
        <v>299</v>
      </c>
      <c r="C83" s="4" t="s">
        <v>295</v>
      </c>
      <c r="D83" s="4" t="s">
        <v>295</v>
      </c>
      <c r="E83" s="4" t="s">
        <v>35</v>
      </c>
      <c r="F83" s="4" t="s">
        <v>3</v>
      </c>
      <c r="G83" s="4" t="s">
        <v>101</v>
      </c>
      <c r="H83" s="13" t="s">
        <v>123</v>
      </c>
      <c r="I83" s="5">
        <v>9408000</v>
      </c>
      <c r="J83" s="5">
        <v>9408000</v>
      </c>
      <c r="K83" s="12" t="s">
        <v>132</v>
      </c>
      <c r="L83" s="12" t="s">
        <v>133</v>
      </c>
      <c r="M83" s="12" t="s">
        <v>134</v>
      </c>
      <c r="N83" s="12" t="s">
        <v>135</v>
      </c>
      <c r="O83" s="12" t="s">
        <v>136</v>
      </c>
      <c r="P83" s="12" t="s">
        <v>138</v>
      </c>
      <c r="Q83" s="12" t="s">
        <v>137</v>
      </c>
      <c r="R83"/>
      <c r="S83"/>
      <c r="T83"/>
      <c r="U83"/>
      <c r="V83"/>
      <c r="W83"/>
      <c r="X83"/>
      <c r="Y83"/>
      <c r="Z83"/>
      <c r="AA83"/>
      <c r="AB83"/>
      <c r="AC83"/>
      <c r="AD83"/>
      <c r="AE83"/>
      <c r="AF83"/>
      <c r="AG83"/>
    </row>
    <row r="84" spans="1:33" s="3" customFormat="1" ht="87" customHeight="1" x14ac:dyDescent="0.2">
      <c r="A84" s="4"/>
      <c r="B84" s="38" t="s">
        <v>299</v>
      </c>
      <c r="C84" s="4" t="s">
        <v>295</v>
      </c>
      <c r="D84" s="4" t="s">
        <v>295</v>
      </c>
      <c r="E84" s="4" t="s">
        <v>35</v>
      </c>
      <c r="F84" s="4" t="s">
        <v>3</v>
      </c>
      <c r="G84" s="4" t="s">
        <v>101</v>
      </c>
      <c r="H84" s="13" t="s">
        <v>123</v>
      </c>
      <c r="I84" s="5">
        <v>9408000</v>
      </c>
      <c r="J84" s="5">
        <v>9408000</v>
      </c>
      <c r="K84" s="12" t="s">
        <v>132</v>
      </c>
      <c r="L84" s="12" t="s">
        <v>133</v>
      </c>
      <c r="M84" s="12" t="s">
        <v>134</v>
      </c>
      <c r="N84" s="12" t="s">
        <v>135</v>
      </c>
      <c r="O84" s="12" t="s">
        <v>136</v>
      </c>
      <c r="P84" s="12" t="s">
        <v>138</v>
      </c>
      <c r="Q84" s="12" t="s">
        <v>137</v>
      </c>
      <c r="R84"/>
      <c r="S84"/>
      <c r="T84"/>
      <c r="U84"/>
      <c r="V84"/>
      <c r="W84"/>
      <c r="X84"/>
      <c r="Y84"/>
      <c r="Z84"/>
      <c r="AA84"/>
      <c r="AB84"/>
      <c r="AC84"/>
      <c r="AD84"/>
      <c r="AE84"/>
      <c r="AF84"/>
      <c r="AG84"/>
    </row>
    <row r="85" spans="1:33" s="3" customFormat="1" ht="87" customHeight="1" x14ac:dyDescent="0.2">
      <c r="A85" s="4"/>
      <c r="B85" s="38" t="s">
        <v>299</v>
      </c>
      <c r="C85" s="4" t="s">
        <v>295</v>
      </c>
      <c r="D85" s="4" t="s">
        <v>295</v>
      </c>
      <c r="E85" s="4" t="s">
        <v>35</v>
      </c>
      <c r="F85" s="4" t="s">
        <v>3</v>
      </c>
      <c r="G85" s="4" t="s">
        <v>101</v>
      </c>
      <c r="H85" s="13" t="s">
        <v>123</v>
      </c>
      <c r="I85" s="5">
        <v>9408000</v>
      </c>
      <c r="J85" s="5">
        <v>9408000</v>
      </c>
      <c r="K85" s="12" t="s">
        <v>132</v>
      </c>
      <c r="L85" s="12" t="s">
        <v>133</v>
      </c>
      <c r="M85" s="12" t="s">
        <v>134</v>
      </c>
      <c r="N85" s="12" t="s">
        <v>135</v>
      </c>
      <c r="O85" s="12" t="s">
        <v>136</v>
      </c>
      <c r="P85" s="12" t="s">
        <v>138</v>
      </c>
      <c r="Q85" s="12" t="s">
        <v>137</v>
      </c>
      <c r="R85"/>
      <c r="S85"/>
      <c r="T85"/>
      <c r="U85"/>
      <c r="V85"/>
      <c r="W85"/>
      <c r="X85"/>
      <c r="Y85"/>
      <c r="Z85"/>
      <c r="AA85"/>
      <c r="AB85"/>
      <c r="AC85"/>
      <c r="AD85"/>
      <c r="AE85"/>
      <c r="AF85"/>
      <c r="AG85"/>
    </row>
    <row r="86" spans="1:33" s="3" customFormat="1" ht="87" customHeight="1" x14ac:dyDescent="0.2">
      <c r="A86" s="4"/>
      <c r="B86" s="38" t="s">
        <v>299</v>
      </c>
      <c r="C86" s="4" t="s">
        <v>280</v>
      </c>
      <c r="D86" s="4" t="s">
        <v>271</v>
      </c>
      <c r="E86" s="4" t="s">
        <v>35</v>
      </c>
      <c r="F86" s="4" t="s">
        <v>3</v>
      </c>
      <c r="G86" s="4" t="s">
        <v>101</v>
      </c>
      <c r="H86" s="13" t="s">
        <v>123</v>
      </c>
      <c r="I86" s="5">
        <f>9408000-4704000</f>
        <v>4704000</v>
      </c>
      <c r="J86" s="5">
        <f>9408000-4704000</f>
        <v>4704000</v>
      </c>
      <c r="K86" s="12" t="s">
        <v>132</v>
      </c>
      <c r="L86" s="12" t="s">
        <v>133</v>
      </c>
      <c r="M86" s="12" t="s">
        <v>134</v>
      </c>
      <c r="N86" s="12" t="s">
        <v>135</v>
      </c>
      <c r="O86" s="12" t="s">
        <v>136</v>
      </c>
      <c r="P86" s="12" t="s">
        <v>138</v>
      </c>
      <c r="Q86" s="12" t="s">
        <v>137</v>
      </c>
      <c r="R86"/>
      <c r="S86"/>
      <c r="T86"/>
      <c r="U86"/>
      <c r="V86"/>
      <c r="W86"/>
      <c r="X86"/>
      <c r="Y86"/>
      <c r="Z86"/>
      <c r="AA86"/>
      <c r="AB86"/>
      <c r="AC86"/>
      <c r="AD86"/>
      <c r="AE86"/>
      <c r="AF86"/>
      <c r="AG86"/>
    </row>
    <row r="87" spans="1:33" s="3" customFormat="1" ht="87" customHeight="1" x14ac:dyDescent="0.2">
      <c r="A87" s="4"/>
      <c r="B87" s="38" t="s">
        <v>299</v>
      </c>
      <c r="C87" s="4" t="s">
        <v>280</v>
      </c>
      <c r="D87" s="4" t="s">
        <v>271</v>
      </c>
      <c r="E87" s="4" t="s">
        <v>35</v>
      </c>
      <c r="F87" s="4" t="s">
        <v>3</v>
      </c>
      <c r="G87" s="4" t="s">
        <v>101</v>
      </c>
      <c r="H87" s="13" t="s">
        <v>123</v>
      </c>
      <c r="I87" s="5">
        <f>9408000-4704000</f>
        <v>4704000</v>
      </c>
      <c r="J87" s="5">
        <f>9408000-4704000</f>
        <v>4704000</v>
      </c>
      <c r="K87" s="12" t="s">
        <v>132</v>
      </c>
      <c r="L87" s="12" t="s">
        <v>133</v>
      </c>
      <c r="M87" s="12" t="s">
        <v>134</v>
      </c>
      <c r="N87" s="12" t="s">
        <v>135</v>
      </c>
      <c r="O87" s="12" t="s">
        <v>136</v>
      </c>
      <c r="P87" s="12" t="s">
        <v>138</v>
      </c>
      <c r="Q87" s="12" t="s">
        <v>137</v>
      </c>
      <c r="R87"/>
      <c r="S87"/>
      <c r="T87"/>
      <c r="U87"/>
      <c r="V87"/>
      <c r="W87"/>
      <c r="X87"/>
      <c r="Y87"/>
      <c r="Z87"/>
      <c r="AA87"/>
      <c r="AB87"/>
      <c r="AC87"/>
      <c r="AD87"/>
      <c r="AE87"/>
      <c r="AF87"/>
      <c r="AG87"/>
    </row>
    <row r="88" spans="1:33" s="3" customFormat="1" ht="69.75" customHeight="1" x14ac:dyDescent="0.2">
      <c r="A88" s="4" t="s">
        <v>212</v>
      </c>
      <c r="B88" s="35" t="s">
        <v>245</v>
      </c>
      <c r="C88" s="4" t="s">
        <v>295</v>
      </c>
      <c r="D88" s="4" t="s">
        <v>295</v>
      </c>
      <c r="E88" s="4" t="s">
        <v>188</v>
      </c>
      <c r="F88" s="4" t="s">
        <v>3</v>
      </c>
      <c r="G88" s="4" t="s">
        <v>12</v>
      </c>
      <c r="H88" s="13" t="s">
        <v>123</v>
      </c>
      <c r="I88" s="5">
        <v>600000000</v>
      </c>
      <c r="J88" s="5">
        <v>600000000</v>
      </c>
      <c r="K88" s="12" t="s">
        <v>132</v>
      </c>
      <c r="L88" s="12" t="s">
        <v>133</v>
      </c>
      <c r="M88" s="12" t="s">
        <v>134</v>
      </c>
      <c r="N88" s="12" t="s">
        <v>135</v>
      </c>
      <c r="O88" s="12" t="s">
        <v>136</v>
      </c>
      <c r="P88" s="12" t="s">
        <v>138</v>
      </c>
      <c r="Q88" s="12" t="s">
        <v>137</v>
      </c>
      <c r="R88"/>
      <c r="S88"/>
      <c r="T88"/>
      <c r="U88"/>
      <c r="V88"/>
      <c r="W88"/>
      <c r="X88"/>
      <c r="Y88"/>
      <c r="Z88"/>
      <c r="AA88"/>
      <c r="AB88"/>
      <c r="AC88"/>
      <c r="AD88"/>
      <c r="AE88"/>
      <c r="AF88"/>
      <c r="AG88"/>
    </row>
    <row r="89" spans="1:33" s="3" customFormat="1" ht="120" customHeight="1" x14ac:dyDescent="0.2">
      <c r="A89" s="4" t="s">
        <v>28</v>
      </c>
      <c r="B89" s="4" t="s">
        <v>248</v>
      </c>
      <c r="C89" s="4" t="s">
        <v>199</v>
      </c>
      <c r="D89" s="4" t="s">
        <v>265</v>
      </c>
      <c r="E89" s="4" t="s">
        <v>188</v>
      </c>
      <c r="F89" s="4" t="s">
        <v>3</v>
      </c>
      <c r="G89" s="4" t="s">
        <v>14</v>
      </c>
      <c r="H89" s="13" t="s">
        <v>123</v>
      </c>
      <c r="I89" s="5">
        <f>52000000-8316000</f>
        <v>43684000</v>
      </c>
      <c r="J89" s="5">
        <f>52000000-8316000</f>
        <v>43684000</v>
      </c>
      <c r="K89" s="12" t="s">
        <v>132</v>
      </c>
      <c r="L89" s="12" t="s">
        <v>133</v>
      </c>
      <c r="M89" s="12" t="s">
        <v>134</v>
      </c>
      <c r="N89" s="12" t="s">
        <v>135</v>
      </c>
      <c r="O89" s="12" t="s">
        <v>136</v>
      </c>
      <c r="P89" s="12" t="s">
        <v>138</v>
      </c>
      <c r="Q89" s="12" t="s">
        <v>137</v>
      </c>
      <c r="R89"/>
      <c r="S89"/>
      <c r="T89"/>
      <c r="U89"/>
      <c r="V89"/>
      <c r="W89"/>
      <c r="X89"/>
      <c r="Y89"/>
      <c r="Z89"/>
      <c r="AA89"/>
      <c r="AB89"/>
      <c r="AC89"/>
      <c r="AD89"/>
      <c r="AE89"/>
      <c r="AF89"/>
      <c r="AG89"/>
    </row>
    <row r="90" spans="1:33" s="3" customFormat="1" ht="123.75" customHeight="1" x14ac:dyDescent="0.2">
      <c r="A90" s="4" t="s">
        <v>213</v>
      </c>
      <c r="B90" s="4" t="s">
        <v>180</v>
      </c>
      <c r="C90" s="4" t="s">
        <v>205</v>
      </c>
      <c r="D90" s="4" t="s">
        <v>207</v>
      </c>
      <c r="E90" s="4" t="s">
        <v>2</v>
      </c>
      <c r="F90" s="4" t="s">
        <v>3</v>
      </c>
      <c r="G90" s="4" t="s">
        <v>12</v>
      </c>
      <c r="H90" s="13" t="s">
        <v>123</v>
      </c>
      <c r="I90" s="5">
        <v>600000000</v>
      </c>
      <c r="J90" s="5">
        <v>600000000</v>
      </c>
      <c r="K90" s="12" t="s">
        <v>132</v>
      </c>
      <c r="L90" s="12" t="s">
        <v>133</v>
      </c>
      <c r="M90" s="12" t="s">
        <v>134</v>
      </c>
      <c r="N90" s="12" t="s">
        <v>135</v>
      </c>
      <c r="O90" s="12" t="s">
        <v>136</v>
      </c>
      <c r="P90" s="12" t="s">
        <v>138</v>
      </c>
      <c r="Q90" s="12" t="s">
        <v>137</v>
      </c>
      <c r="R90"/>
      <c r="S90"/>
      <c r="T90"/>
      <c r="U90"/>
      <c r="V90"/>
      <c r="W90"/>
      <c r="X90"/>
      <c r="Y90"/>
      <c r="Z90"/>
      <c r="AA90"/>
      <c r="AB90"/>
      <c r="AC90"/>
      <c r="AD90"/>
      <c r="AE90"/>
      <c r="AF90"/>
      <c r="AG90"/>
    </row>
    <row r="91" spans="1:33" s="3" customFormat="1" ht="78.75" customHeight="1" x14ac:dyDescent="0.25">
      <c r="A91" s="4" t="s">
        <v>214</v>
      </c>
      <c r="B91" s="39" t="s">
        <v>229</v>
      </c>
      <c r="C91" s="4" t="s">
        <v>158</v>
      </c>
      <c r="D91" s="4" t="s">
        <v>158</v>
      </c>
      <c r="E91" s="4" t="s">
        <v>2</v>
      </c>
      <c r="F91" s="4" t="s">
        <v>3</v>
      </c>
      <c r="G91" s="4" t="s">
        <v>8</v>
      </c>
      <c r="H91" s="13" t="s">
        <v>123</v>
      </c>
      <c r="I91" s="5">
        <f>50000000+635293-788573</f>
        <v>49846720</v>
      </c>
      <c r="J91" s="5">
        <f>50000000+635293-788573</f>
        <v>49846720</v>
      </c>
      <c r="K91" s="12" t="s">
        <v>132</v>
      </c>
      <c r="L91" s="12" t="s">
        <v>133</v>
      </c>
      <c r="M91" s="12" t="s">
        <v>134</v>
      </c>
      <c r="N91" s="12" t="s">
        <v>135</v>
      </c>
      <c r="O91" s="12" t="s">
        <v>136</v>
      </c>
      <c r="P91" s="12" t="s">
        <v>138</v>
      </c>
      <c r="Q91" s="12" t="s">
        <v>137</v>
      </c>
      <c r="R91"/>
      <c r="S91"/>
      <c r="T91"/>
      <c r="U91"/>
      <c r="V91"/>
      <c r="W91"/>
      <c r="X91"/>
      <c r="Y91"/>
      <c r="Z91"/>
      <c r="AA91"/>
      <c r="AB91"/>
      <c r="AC91"/>
      <c r="AD91"/>
      <c r="AE91"/>
      <c r="AF91"/>
      <c r="AG91"/>
    </row>
    <row r="92" spans="1:33" s="3" customFormat="1" ht="117" customHeight="1" x14ac:dyDescent="0.2">
      <c r="A92" s="4" t="s">
        <v>44</v>
      </c>
      <c r="B92" s="4" t="s">
        <v>313</v>
      </c>
      <c r="C92" s="4" t="s">
        <v>280</v>
      </c>
      <c r="D92" s="4" t="s">
        <v>280</v>
      </c>
      <c r="E92" s="4" t="s">
        <v>21</v>
      </c>
      <c r="F92" s="4" t="s">
        <v>3</v>
      </c>
      <c r="G92" s="4" t="s">
        <v>189</v>
      </c>
      <c r="H92" s="13" t="s">
        <v>123</v>
      </c>
      <c r="I92" s="5">
        <f>1300000000-635293-805759876+190277917+788573+177848382-17956913</f>
        <v>844562790</v>
      </c>
      <c r="J92" s="5">
        <f>1300000000-635293-805759876+190277917+788573+177848382-17956913</f>
        <v>844562790</v>
      </c>
      <c r="K92" s="12" t="s">
        <v>132</v>
      </c>
      <c r="L92" s="12" t="s">
        <v>133</v>
      </c>
      <c r="M92" s="12" t="s">
        <v>134</v>
      </c>
      <c r="N92" s="12" t="s">
        <v>135</v>
      </c>
      <c r="O92" s="12" t="s">
        <v>136</v>
      </c>
      <c r="P92" s="12" t="s">
        <v>138</v>
      </c>
      <c r="Q92" s="12" t="s">
        <v>137</v>
      </c>
      <c r="R92"/>
      <c r="S92"/>
      <c r="T92"/>
      <c r="U92"/>
      <c r="V92"/>
      <c r="W92"/>
      <c r="X92"/>
      <c r="Y92"/>
      <c r="Z92"/>
      <c r="AA92"/>
      <c r="AB92"/>
      <c r="AC92"/>
      <c r="AD92"/>
      <c r="AE92"/>
      <c r="AF92"/>
      <c r="AG92"/>
    </row>
    <row r="93" spans="1:33" s="3" customFormat="1" ht="96" customHeight="1" x14ac:dyDescent="0.2">
      <c r="A93" s="4" t="s">
        <v>44</v>
      </c>
      <c r="B93" s="4" t="s">
        <v>230</v>
      </c>
      <c r="C93" s="4" t="s">
        <v>204</v>
      </c>
      <c r="D93" s="4" t="s">
        <v>205</v>
      </c>
      <c r="E93" s="4" t="s">
        <v>5</v>
      </c>
      <c r="F93" s="4" t="s">
        <v>3</v>
      </c>
      <c r="G93" s="4" t="s">
        <v>12</v>
      </c>
      <c r="H93" s="13" t="s">
        <v>123</v>
      </c>
      <c r="I93" s="5">
        <f>805759876-166909876</f>
        <v>638850000</v>
      </c>
      <c r="J93" s="5">
        <f>805759876-166909876</f>
        <v>638850000</v>
      </c>
      <c r="K93" s="12" t="s">
        <v>132</v>
      </c>
      <c r="L93" s="12" t="s">
        <v>133</v>
      </c>
      <c r="M93" s="12" t="s">
        <v>134</v>
      </c>
      <c r="N93" s="12" t="s">
        <v>135</v>
      </c>
      <c r="O93" s="12" t="s">
        <v>136</v>
      </c>
      <c r="P93" s="12" t="s">
        <v>138</v>
      </c>
      <c r="Q93" s="12" t="s">
        <v>137</v>
      </c>
      <c r="R93"/>
      <c r="S93"/>
      <c r="T93"/>
      <c r="U93"/>
      <c r="V93"/>
      <c r="W93"/>
      <c r="X93"/>
      <c r="Y93"/>
      <c r="Z93"/>
      <c r="AA93"/>
      <c r="AB93"/>
      <c r="AC93"/>
      <c r="AD93"/>
      <c r="AE93"/>
      <c r="AF93"/>
      <c r="AG93"/>
    </row>
    <row r="94" spans="1:33" s="3" customFormat="1" ht="123.75" customHeight="1" x14ac:dyDescent="0.2">
      <c r="A94" s="4" t="s">
        <v>215</v>
      </c>
      <c r="B94" s="28" t="s">
        <v>228</v>
      </c>
      <c r="C94" s="4" t="s">
        <v>204</v>
      </c>
      <c r="D94" s="4" t="s">
        <v>205</v>
      </c>
      <c r="E94" s="4" t="s">
        <v>159</v>
      </c>
      <c r="F94" s="4" t="s">
        <v>3</v>
      </c>
      <c r="G94" s="4" t="s">
        <v>12</v>
      </c>
      <c r="H94" s="13" t="s">
        <v>123</v>
      </c>
      <c r="I94" s="5">
        <v>392707663</v>
      </c>
      <c r="J94" s="5">
        <v>392707663</v>
      </c>
      <c r="K94" s="12" t="s">
        <v>132</v>
      </c>
      <c r="L94" s="12" t="s">
        <v>133</v>
      </c>
      <c r="M94" s="12" t="s">
        <v>134</v>
      </c>
      <c r="N94" s="12" t="s">
        <v>135</v>
      </c>
      <c r="O94" s="12" t="s">
        <v>136</v>
      </c>
      <c r="P94" s="12" t="s">
        <v>138</v>
      </c>
      <c r="Q94" s="12" t="s">
        <v>137</v>
      </c>
      <c r="R94"/>
      <c r="S94"/>
      <c r="T94"/>
      <c r="U94"/>
      <c r="V94"/>
      <c r="W94"/>
      <c r="X94"/>
      <c r="Y94"/>
      <c r="Z94"/>
      <c r="AA94"/>
      <c r="AB94"/>
      <c r="AC94"/>
      <c r="AD94"/>
      <c r="AE94"/>
      <c r="AF94"/>
      <c r="AG94"/>
    </row>
    <row r="95" spans="1:33" s="3" customFormat="1" ht="123.75" customHeight="1" x14ac:dyDescent="0.2">
      <c r="A95" s="4" t="s">
        <v>215</v>
      </c>
      <c r="B95" s="28" t="s">
        <v>228</v>
      </c>
      <c r="C95" s="4" t="s">
        <v>204</v>
      </c>
      <c r="D95" s="4" t="s">
        <v>205</v>
      </c>
      <c r="E95" s="4" t="s">
        <v>159</v>
      </c>
      <c r="F95" s="4" t="s">
        <v>3</v>
      </c>
      <c r="G95" s="4" t="s">
        <v>12</v>
      </c>
      <c r="H95" s="13" t="s">
        <v>123</v>
      </c>
      <c r="I95" s="5">
        <v>196353831</v>
      </c>
      <c r="J95" s="5">
        <v>196353831</v>
      </c>
      <c r="K95" s="7" t="s">
        <v>316</v>
      </c>
      <c r="L95" s="12" t="s">
        <v>133</v>
      </c>
      <c r="M95" s="12" t="s">
        <v>134</v>
      </c>
      <c r="N95" s="12" t="s">
        <v>135</v>
      </c>
      <c r="O95" s="12" t="s">
        <v>136</v>
      </c>
      <c r="P95" s="12" t="s">
        <v>138</v>
      </c>
      <c r="Q95" s="12" t="s">
        <v>137</v>
      </c>
      <c r="R95"/>
      <c r="S95"/>
      <c r="T95"/>
      <c r="U95"/>
      <c r="V95"/>
      <c r="W95"/>
      <c r="X95"/>
      <c r="Y95"/>
      <c r="Z95"/>
      <c r="AA95"/>
      <c r="AB95"/>
      <c r="AC95"/>
      <c r="AD95"/>
      <c r="AE95"/>
      <c r="AF95"/>
      <c r="AG95"/>
    </row>
    <row r="96" spans="1:33" s="3" customFormat="1" ht="123.75" customHeight="1" x14ac:dyDescent="0.2">
      <c r="A96" s="4" t="s">
        <v>193</v>
      </c>
      <c r="B96" s="4" t="s">
        <v>187</v>
      </c>
      <c r="C96" s="4" t="s">
        <v>205</v>
      </c>
      <c r="D96" s="4" t="s">
        <v>205</v>
      </c>
      <c r="E96" s="4" t="s">
        <v>159</v>
      </c>
      <c r="F96" s="4" t="s">
        <v>3</v>
      </c>
      <c r="G96" s="4" t="s">
        <v>14</v>
      </c>
      <c r="H96" s="13" t="s">
        <v>123</v>
      </c>
      <c r="I96" s="5">
        <f>100000000-28100</f>
        <v>99971900</v>
      </c>
      <c r="J96" s="5">
        <f>100000000-28100</f>
        <v>99971900</v>
      </c>
      <c r="K96" s="12" t="s">
        <v>132</v>
      </c>
      <c r="L96" s="12" t="s">
        <v>133</v>
      </c>
      <c r="M96" s="12" t="s">
        <v>134</v>
      </c>
      <c r="N96" s="12" t="s">
        <v>135</v>
      </c>
      <c r="O96" s="12" t="s">
        <v>136</v>
      </c>
      <c r="P96" s="12" t="s">
        <v>138</v>
      </c>
      <c r="Q96" s="12" t="s">
        <v>137</v>
      </c>
      <c r="R96"/>
      <c r="S96"/>
      <c r="T96"/>
      <c r="U96"/>
      <c r="V96"/>
      <c r="W96"/>
      <c r="X96"/>
      <c r="Y96"/>
      <c r="Z96"/>
      <c r="AA96"/>
      <c r="AB96"/>
      <c r="AC96"/>
      <c r="AD96"/>
      <c r="AE96"/>
      <c r="AF96"/>
      <c r="AG96"/>
    </row>
    <row r="97" spans="1:52" s="3" customFormat="1" ht="33.75" x14ac:dyDescent="0.2">
      <c r="A97" s="4" t="s">
        <v>49</v>
      </c>
      <c r="B97" s="40" t="s">
        <v>254</v>
      </c>
      <c r="C97" s="4" t="s">
        <v>231</v>
      </c>
      <c r="D97" s="4" t="s">
        <v>231</v>
      </c>
      <c r="E97" s="4" t="s">
        <v>24</v>
      </c>
      <c r="F97" s="4" t="s">
        <v>3</v>
      </c>
      <c r="G97" s="4" t="s">
        <v>8</v>
      </c>
      <c r="H97" s="13" t="s">
        <v>123</v>
      </c>
      <c r="I97" s="5">
        <f>230000000-30000000</f>
        <v>200000000</v>
      </c>
      <c r="J97" s="5">
        <f>230000000-30000000</f>
        <v>200000000</v>
      </c>
      <c r="K97" s="12" t="s">
        <v>132</v>
      </c>
      <c r="L97" s="12" t="s">
        <v>133</v>
      </c>
      <c r="M97" s="12" t="s">
        <v>134</v>
      </c>
      <c r="N97" s="12" t="s">
        <v>135</v>
      </c>
      <c r="O97" s="12" t="s">
        <v>136</v>
      </c>
      <c r="P97" s="12" t="s">
        <v>138</v>
      </c>
      <c r="Q97" s="12" t="s">
        <v>137</v>
      </c>
      <c r="R97"/>
      <c r="S97"/>
      <c r="T97"/>
      <c r="U97"/>
      <c r="V97"/>
      <c r="W97"/>
      <c r="X97"/>
      <c r="Y97"/>
      <c r="Z97"/>
      <c r="AA97"/>
      <c r="AB97"/>
      <c r="AC97"/>
      <c r="AD97"/>
      <c r="AE97"/>
      <c r="AF97"/>
      <c r="AG97"/>
    </row>
    <row r="98" spans="1:52" s="3" customFormat="1" ht="96.75" customHeight="1" x14ac:dyDescent="0.2">
      <c r="A98" s="4" t="s">
        <v>49</v>
      </c>
      <c r="B98" s="41" t="s">
        <v>273</v>
      </c>
      <c r="C98" s="4" t="s">
        <v>271</v>
      </c>
      <c r="D98" s="4" t="s">
        <v>280</v>
      </c>
      <c r="E98" s="4" t="s">
        <v>21</v>
      </c>
      <c r="F98" s="4" t="s">
        <v>3</v>
      </c>
      <c r="G98" s="4" t="s">
        <v>8</v>
      </c>
      <c r="H98" s="13" t="s">
        <v>123</v>
      </c>
      <c r="I98" s="5">
        <f>20000000+30000000+100000000</f>
        <v>150000000</v>
      </c>
      <c r="J98" s="5">
        <f>20000000+30000000+100000000</f>
        <v>150000000</v>
      </c>
      <c r="K98" s="12" t="s">
        <v>132</v>
      </c>
      <c r="L98" s="12" t="s">
        <v>133</v>
      </c>
      <c r="M98" s="12" t="s">
        <v>134</v>
      </c>
      <c r="N98" s="12" t="s">
        <v>135</v>
      </c>
      <c r="O98" s="12" t="s">
        <v>136</v>
      </c>
      <c r="P98" s="12" t="s">
        <v>138</v>
      </c>
      <c r="Q98" s="12" t="s">
        <v>137</v>
      </c>
      <c r="R98"/>
      <c r="S98"/>
      <c r="T98"/>
      <c r="U98"/>
      <c r="V98"/>
      <c r="W98"/>
      <c r="X98"/>
      <c r="Y98"/>
      <c r="Z98"/>
      <c r="AA98"/>
      <c r="AB98"/>
      <c r="AC98"/>
      <c r="AD98"/>
      <c r="AE98"/>
      <c r="AF98"/>
      <c r="AG98"/>
    </row>
    <row r="99" spans="1:52" s="3" customFormat="1" ht="75" customHeight="1" x14ac:dyDescent="0.2">
      <c r="A99" s="4" t="s">
        <v>29</v>
      </c>
      <c r="B99" s="20" t="s">
        <v>52</v>
      </c>
      <c r="C99" s="4" t="s">
        <v>4</v>
      </c>
      <c r="D99" s="4" t="s">
        <v>4</v>
      </c>
      <c r="E99" s="4" t="s">
        <v>2</v>
      </c>
      <c r="F99" s="4" t="s">
        <v>3</v>
      </c>
      <c r="G99" s="4" t="s">
        <v>101</v>
      </c>
      <c r="H99" s="13" t="s">
        <v>123</v>
      </c>
      <c r="I99" s="19">
        <f>62988000-6648733</f>
        <v>56339267</v>
      </c>
      <c r="J99" s="19">
        <f>62988000-6648733</f>
        <v>56339267</v>
      </c>
      <c r="K99" s="12" t="s">
        <v>132</v>
      </c>
      <c r="L99" s="12" t="s">
        <v>133</v>
      </c>
      <c r="M99" s="12" t="s">
        <v>134</v>
      </c>
      <c r="N99" s="12" t="s">
        <v>135</v>
      </c>
      <c r="O99" s="12" t="s">
        <v>136</v>
      </c>
      <c r="P99" s="12" t="s">
        <v>138</v>
      </c>
      <c r="Q99" s="12" t="s">
        <v>137</v>
      </c>
      <c r="R99"/>
      <c r="S99"/>
      <c r="T99"/>
      <c r="U99"/>
      <c r="V99"/>
      <c r="W99"/>
      <c r="X99"/>
      <c r="Y99"/>
      <c r="Z99"/>
      <c r="AA99"/>
      <c r="AB99"/>
      <c r="AC99"/>
      <c r="AD99"/>
      <c r="AE99"/>
      <c r="AF99"/>
      <c r="AG99"/>
    </row>
    <row r="100" spans="1:52" s="3" customFormat="1" ht="74.25" customHeight="1" x14ac:dyDescent="0.2">
      <c r="A100" s="4" t="s">
        <v>50</v>
      </c>
      <c r="B100" s="4" t="s">
        <v>112</v>
      </c>
      <c r="C100" s="4" t="s">
        <v>271</v>
      </c>
      <c r="D100" s="4" t="s">
        <v>271</v>
      </c>
      <c r="E100" s="4" t="s">
        <v>36</v>
      </c>
      <c r="F100" s="4" t="s">
        <v>3</v>
      </c>
      <c r="G100" s="4" t="s">
        <v>7</v>
      </c>
      <c r="H100" s="13" t="s">
        <v>123</v>
      </c>
      <c r="I100" s="19">
        <v>240000000</v>
      </c>
      <c r="J100" s="19">
        <v>240000000</v>
      </c>
      <c r="K100" s="12" t="s">
        <v>132</v>
      </c>
      <c r="L100" s="12" t="s">
        <v>133</v>
      </c>
      <c r="M100" s="12" t="s">
        <v>134</v>
      </c>
      <c r="N100" s="12" t="s">
        <v>135</v>
      </c>
      <c r="O100" s="12" t="s">
        <v>136</v>
      </c>
      <c r="P100" s="12" t="s">
        <v>138</v>
      </c>
      <c r="Q100" s="12" t="s">
        <v>137</v>
      </c>
      <c r="R100"/>
      <c r="S100"/>
      <c r="T100"/>
      <c r="U100"/>
      <c r="V100"/>
      <c r="W100"/>
      <c r="X100"/>
      <c r="Y100"/>
      <c r="Z100"/>
      <c r="AA100"/>
      <c r="AB100"/>
      <c r="AC100"/>
      <c r="AD100"/>
      <c r="AE100"/>
      <c r="AF100"/>
      <c r="AG100"/>
    </row>
    <row r="101" spans="1:52" s="3" customFormat="1" ht="74.25" customHeight="1" x14ac:dyDescent="0.2">
      <c r="A101" s="4" t="s">
        <v>51</v>
      </c>
      <c r="B101" s="4" t="s">
        <v>112</v>
      </c>
      <c r="C101" s="4" t="s">
        <v>271</v>
      </c>
      <c r="D101" s="4" t="s">
        <v>271</v>
      </c>
      <c r="E101" s="4" t="s">
        <v>36</v>
      </c>
      <c r="F101" s="4" t="s">
        <v>3</v>
      </c>
      <c r="G101" s="4" t="s">
        <v>7</v>
      </c>
      <c r="H101" s="13" t="s">
        <v>123</v>
      </c>
      <c r="I101" s="19">
        <f>697000000+12000+6648733-6772290</f>
        <v>696888443</v>
      </c>
      <c r="J101" s="19">
        <f>697000000+12000+6648733-6772290</f>
        <v>696888443</v>
      </c>
      <c r="K101" s="12" t="s">
        <v>132</v>
      </c>
      <c r="L101" s="12" t="s">
        <v>133</v>
      </c>
      <c r="M101" s="12" t="s">
        <v>134</v>
      </c>
      <c r="N101" s="12" t="s">
        <v>135</v>
      </c>
      <c r="O101" s="12" t="s">
        <v>136</v>
      </c>
      <c r="P101" s="12" t="s">
        <v>138</v>
      </c>
      <c r="Q101" s="12" t="s">
        <v>137</v>
      </c>
      <c r="R101"/>
      <c r="S101"/>
      <c r="T101"/>
      <c r="U101"/>
      <c r="V101"/>
      <c r="W101"/>
      <c r="X101"/>
      <c r="Y101"/>
      <c r="Z101"/>
      <c r="AA101"/>
      <c r="AB101"/>
      <c r="AC101"/>
      <c r="AD101"/>
      <c r="AE101"/>
      <c r="AF101"/>
      <c r="AG101"/>
    </row>
    <row r="102" spans="1:52" s="3" customFormat="1" ht="90.75" customHeight="1" x14ac:dyDescent="0.2">
      <c r="A102" s="4" t="s">
        <v>51</v>
      </c>
      <c r="B102" s="27" t="s">
        <v>315</v>
      </c>
      <c r="C102" s="4" t="s">
        <v>231</v>
      </c>
      <c r="D102" s="4" t="s">
        <v>295</v>
      </c>
      <c r="E102" s="4" t="s">
        <v>9</v>
      </c>
      <c r="F102" s="4" t="s">
        <v>153</v>
      </c>
      <c r="G102" s="4" t="s">
        <v>189</v>
      </c>
      <c r="H102" s="13" t="s">
        <v>123</v>
      </c>
      <c r="I102" s="19">
        <v>6772290</v>
      </c>
      <c r="J102" s="19">
        <v>6772290</v>
      </c>
      <c r="K102" s="12" t="s">
        <v>132</v>
      </c>
      <c r="L102" s="12" t="s">
        <v>133</v>
      </c>
      <c r="M102" s="12" t="s">
        <v>134</v>
      </c>
      <c r="N102" s="12" t="s">
        <v>135</v>
      </c>
      <c r="O102" s="12" t="s">
        <v>136</v>
      </c>
      <c r="P102" s="12" t="s">
        <v>138</v>
      </c>
      <c r="Q102" s="12" t="s">
        <v>137</v>
      </c>
      <c r="R102"/>
      <c r="S102"/>
      <c r="T102"/>
      <c r="U102"/>
      <c r="V102"/>
      <c r="W102"/>
      <c r="X102"/>
      <c r="Y102"/>
      <c r="Z102"/>
      <c r="AA102"/>
      <c r="AB102"/>
      <c r="AC102"/>
      <c r="AD102"/>
      <c r="AE102"/>
      <c r="AF102"/>
      <c r="AG102"/>
    </row>
    <row r="103" spans="1:52" s="3" customFormat="1" ht="93.75" customHeight="1" x14ac:dyDescent="0.2">
      <c r="A103" s="4" t="s">
        <v>29</v>
      </c>
      <c r="B103" s="20" t="s">
        <v>57</v>
      </c>
      <c r="C103" s="4" t="s">
        <v>4</v>
      </c>
      <c r="D103" s="4" t="s">
        <v>4</v>
      </c>
      <c r="E103" s="4" t="s">
        <v>2</v>
      </c>
      <c r="F103" s="4" t="s">
        <v>3</v>
      </c>
      <c r="G103" s="4" t="s">
        <v>101</v>
      </c>
      <c r="H103" s="13" t="s">
        <v>123</v>
      </c>
      <c r="I103" s="5">
        <v>62988000</v>
      </c>
      <c r="J103" s="5">
        <v>62988000</v>
      </c>
      <c r="K103" s="12" t="s">
        <v>132</v>
      </c>
      <c r="L103" s="12" t="s">
        <v>133</v>
      </c>
      <c r="M103" s="12" t="s">
        <v>134</v>
      </c>
      <c r="N103" s="12" t="s">
        <v>135</v>
      </c>
      <c r="O103" s="12" t="s">
        <v>136</v>
      </c>
      <c r="P103" s="12" t="s">
        <v>138</v>
      </c>
      <c r="Q103" s="12" t="s">
        <v>137</v>
      </c>
      <c r="R103"/>
      <c r="S103"/>
      <c r="T103"/>
      <c r="U103"/>
      <c r="V103"/>
      <c r="W103"/>
      <c r="X103"/>
      <c r="Y103"/>
      <c r="Z103"/>
      <c r="AA103"/>
      <c r="AB103"/>
      <c r="AC103"/>
      <c r="AD103"/>
      <c r="AE103"/>
      <c r="AF103"/>
      <c r="AG103"/>
    </row>
    <row r="104" spans="1:52" s="3" customFormat="1" ht="104.25" customHeight="1" x14ac:dyDescent="0.2">
      <c r="A104" s="4" t="s">
        <v>75</v>
      </c>
      <c r="B104" s="20" t="s">
        <v>71</v>
      </c>
      <c r="C104" s="4" t="s">
        <v>4</v>
      </c>
      <c r="D104" s="4" t="s">
        <v>4</v>
      </c>
      <c r="E104" s="4" t="s">
        <v>2</v>
      </c>
      <c r="F104" s="4" t="s">
        <v>100</v>
      </c>
      <c r="G104" s="4" t="s">
        <v>101</v>
      </c>
      <c r="H104" s="13" t="s">
        <v>123</v>
      </c>
      <c r="I104" s="5">
        <v>21420000</v>
      </c>
      <c r="J104" s="5">
        <v>21420000</v>
      </c>
      <c r="K104" s="12" t="s">
        <v>132</v>
      </c>
      <c r="L104" s="12" t="s">
        <v>133</v>
      </c>
      <c r="M104" s="12" t="s">
        <v>134</v>
      </c>
      <c r="N104" s="12" t="s">
        <v>135</v>
      </c>
      <c r="O104" s="12" t="s">
        <v>136</v>
      </c>
      <c r="P104" s="12" t="s">
        <v>138</v>
      </c>
      <c r="Q104" s="12" t="s">
        <v>137</v>
      </c>
      <c r="R104"/>
      <c r="S104"/>
      <c r="T104"/>
      <c r="U104"/>
      <c r="V104"/>
      <c r="W104"/>
      <c r="X104"/>
      <c r="Y104"/>
      <c r="Z104"/>
      <c r="AA104"/>
      <c r="AB104"/>
      <c r="AC104"/>
      <c r="AD104"/>
      <c r="AE104"/>
      <c r="AF104"/>
      <c r="AG104"/>
    </row>
    <row r="105" spans="1:52" s="3" customFormat="1" ht="92.25" customHeight="1" x14ac:dyDescent="0.2">
      <c r="A105" s="4" t="s">
        <v>29</v>
      </c>
      <c r="B105" s="20" t="s">
        <v>184</v>
      </c>
      <c r="C105" s="4" t="s">
        <v>4</v>
      </c>
      <c r="D105" s="4" t="s">
        <v>4</v>
      </c>
      <c r="E105" s="4" t="s">
        <v>2</v>
      </c>
      <c r="F105" s="4" t="s">
        <v>3</v>
      </c>
      <c r="G105" s="4" t="s">
        <v>101</v>
      </c>
      <c r="H105" s="13" t="s">
        <v>123</v>
      </c>
      <c r="I105" s="5">
        <v>88200000</v>
      </c>
      <c r="J105" s="5">
        <v>88200000</v>
      </c>
      <c r="K105" s="12" t="s">
        <v>132</v>
      </c>
      <c r="L105" s="12" t="s">
        <v>133</v>
      </c>
      <c r="M105" s="12" t="s">
        <v>134</v>
      </c>
      <c r="N105" s="12" t="s">
        <v>135</v>
      </c>
      <c r="O105" s="12" t="s">
        <v>136</v>
      </c>
      <c r="P105" s="12" t="s">
        <v>138</v>
      </c>
      <c r="Q105" s="12" t="s">
        <v>137</v>
      </c>
      <c r="R105"/>
      <c r="S105"/>
      <c r="T105"/>
      <c r="U105"/>
      <c r="V105"/>
      <c r="W105"/>
      <c r="X105"/>
      <c r="Y105"/>
      <c r="Z105"/>
      <c r="AA105"/>
      <c r="AB105"/>
      <c r="AC105"/>
      <c r="AD105"/>
      <c r="AE105"/>
      <c r="AF105"/>
      <c r="AG105"/>
    </row>
    <row r="106" spans="1:52" s="3" customFormat="1" ht="139.5" customHeight="1" x14ac:dyDescent="0.2">
      <c r="A106" s="12" t="s">
        <v>75</v>
      </c>
      <c r="B106" s="12" t="s">
        <v>77</v>
      </c>
      <c r="C106" s="12" t="s">
        <v>4</v>
      </c>
      <c r="D106" s="12" t="s">
        <v>4</v>
      </c>
      <c r="E106" s="12" t="s">
        <v>2</v>
      </c>
      <c r="F106" s="12" t="s">
        <v>100</v>
      </c>
      <c r="G106" s="4" t="s">
        <v>101</v>
      </c>
      <c r="H106" s="13" t="s">
        <v>123</v>
      </c>
      <c r="I106" s="42">
        <v>28224000</v>
      </c>
      <c r="J106" s="42">
        <v>28224000</v>
      </c>
      <c r="K106" s="12" t="s">
        <v>132</v>
      </c>
      <c r="L106" s="12" t="s">
        <v>133</v>
      </c>
      <c r="M106" s="12" t="s">
        <v>134</v>
      </c>
      <c r="N106" s="12" t="s">
        <v>135</v>
      </c>
      <c r="O106" s="12" t="s">
        <v>136</v>
      </c>
      <c r="P106" s="12" t="s">
        <v>138</v>
      </c>
      <c r="Q106" s="12" t="s">
        <v>137</v>
      </c>
      <c r="R106"/>
      <c r="S106"/>
      <c r="T106"/>
      <c r="U106"/>
      <c r="V106"/>
      <c r="W106"/>
      <c r="X106"/>
      <c r="Y106"/>
      <c r="Z106"/>
      <c r="AA106"/>
      <c r="AB106"/>
      <c r="AC106"/>
      <c r="AD106"/>
      <c r="AE106"/>
      <c r="AF106"/>
      <c r="AG106"/>
      <c r="AH106" s="31"/>
      <c r="AI106" s="31"/>
      <c r="AJ106" s="31"/>
      <c r="AK106" s="31"/>
      <c r="AL106" s="31"/>
      <c r="AM106" s="31"/>
      <c r="AN106" s="31"/>
      <c r="AO106" s="31"/>
      <c r="AP106" s="31"/>
      <c r="AQ106" s="31"/>
      <c r="AR106" s="31"/>
      <c r="AS106" s="31"/>
      <c r="AT106" s="31"/>
      <c r="AU106" s="31"/>
      <c r="AV106" s="31"/>
      <c r="AW106" s="31"/>
      <c r="AX106" s="31"/>
      <c r="AY106" s="31"/>
      <c r="AZ106" s="31"/>
    </row>
    <row r="107" spans="1:52" s="3" customFormat="1" ht="120.75" customHeight="1" x14ac:dyDescent="0.2">
      <c r="A107" s="4" t="s">
        <v>75</v>
      </c>
      <c r="B107" s="4" t="s">
        <v>76</v>
      </c>
      <c r="C107" s="4" t="s">
        <v>4</v>
      </c>
      <c r="D107" s="4" t="s">
        <v>4</v>
      </c>
      <c r="E107" s="4" t="s">
        <v>2</v>
      </c>
      <c r="F107" s="4" t="s">
        <v>100</v>
      </c>
      <c r="G107" s="4" t="s">
        <v>101</v>
      </c>
      <c r="H107" s="13" t="s">
        <v>123</v>
      </c>
      <c r="I107" s="5">
        <v>28224000</v>
      </c>
      <c r="J107" s="5">
        <v>28224000</v>
      </c>
      <c r="K107" s="12" t="s">
        <v>132</v>
      </c>
      <c r="L107" s="12" t="s">
        <v>133</v>
      </c>
      <c r="M107" s="12" t="s">
        <v>134</v>
      </c>
      <c r="N107" s="12" t="s">
        <v>135</v>
      </c>
      <c r="O107" s="12" t="s">
        <v>136</v>
      </c>
      <c r="P107" s="12" t="s">
        <v>138</v>
      </c>
      <c r="Q107" s="12" t="s">
        <v>137</v>
      </c>
      <c r="R107"/>
      <c r="S107"/>
      <c r="T107"/>
      <c r="U107"/>
      <c r="V107"/>
      <c r="W107"/>
      <c r="X107"/>
      <c r="Y107"/>
      <c r="Z107"/>
      <c r="AA107"/>
      <c r="AB107"/>
      <c r="AC107"/>
      <c r="AD107"/>
      <c r="AE107"/>
      <c r="AF107"/>
      <c r="AG107"/>
    </row>
    <row r="108" spans="1:52" s="3" customFormat="1" ht="120.75" customHeight="1" x14ac:dyDescent="0.2">
      <c r="A108" s="4" t="s">
        <v>75</v>
      </c>
      <c r="B108" s="4" t="s">
        <v>78</v>
      </c>
      <c r="C108" s="4" t="s">
        <v>4</v>
      </c>
      <c r="D108" s="4" t="s">
        <v>4</v>
      </c>
      <c r="E108" s="4" t="s">
        <v>2</v>
      </c>
      <c r="F108" s="4" t="s">
        <v>3</v>
      </c>
      <c r="G108" s="4" t="s">
        <v>101</v>
      </c>
      <c r="H108" s="13" t="s">
        <v>123</v>
      </c>
      <c r="I108" s="5">
        <v>28224000</v>
      </c>
      <c r="J108" s="5">
        <v>28224000</v>
      </c>
      <c r="K108" s="12" t="s">
        <v>132</v>
      </c>
      <c r="L108" s="12" t="s">
        <v>133</v>
      </c>
      <c r="M108" s="12" t="s">
        <v>134</v>
      </c>
      <c r="N108" s="12" t="s">
        <v>135</v>
      </c>
      <c r="O108" s="12" t="s">
        <v>136</v>
      </c>
      <c r="P108" s="12" t="s">
        <v>138</v>
      </c>
      <c r="Q108" s="12" t="s">
        <v>137</v>
      </c>
      <c r="R108"/>
      <c r="S108"/>
      <c r="T108"/>
      <c r="U108"/>
      <c r="V108"/>
      <c r="W108"/>
      <c r="X108"/>
      <c r="Y108"/>
      <c r="Z108"/>
      <c r="AA108"/>
      <c r="AB108"/>
      <c r="AC108"/>
      <c r="AD108"/>
      <c r="AE108"/>
      <c r="AF108"/>
      <c r="AG108"/>
    </row>
    <row r="109" spans="1:52" s="3" customFormat="1" ht="120.75" customHeight="1" x14ac:dyDescent="0.2">
      <c r="A109" s="4" t="s">
        <v>75</v>
      </c>
      <c r="B109" s="4" t="s">
        <v>78</v>
      </c>
      <c r="C109" s="4" t="s">
        <v>4</v>
      </c>
      <c r="D109" s="4" t="s">
        <v>4</v>
      </c>
      <c r="E109" s="4" t="s">
        <v>2</v>
      </c>
      <c r="F109" s="4" t="s">
        <v>3</v>
      </c>
      <c r="G109" s="4" t="s">
        <v>101</v>
      </c>
      <c r="H109" s="13" t="s">
        <v>123</v>
      </c>
      <c r="I109" s="5">
        <v>28224000</v>
      </c>
      <c r="J109" s="5">
        <v>28224000</v>
      </c>
      <c r="K109" s="12" t="s">
        <v>132</v>
      </c>
      <c r="L109" s="12" t="s">
        <v>133</v>
      </c>
      <c r="M109" s="12" t="s">
        <v>134</v>
      </c>
      <c r="N109" s="12" t="s">
        <v>135</v>
      </c>
      <c r="O109" s="12" t="s">
        <v>136</v>
      </c>
      <c r="P109" s="12" t="s">
        <v>138</v>
      </c>
      <c r="Q109" s="12" t="s">
        <v>137</v>
      </c>
      <c r="R109"/>
      <c r="S109"/>
      <c r="T109"/>
      <c r="U109"/>
      <c r="V109"/>
      <c r="W109"/>
      <c r="X109"/>
      <c r="Y109"/>
      <c r="Z109"/>
      <c r="AA109"/>
      <c r="AB109"/>
      <c r="AC109"/>
      <c r="AD109"/>
      <c r="AE109"/>
      <c r="AF109"/>
      <c r="AG109"/>
    </row>
    <row r="110" spans="1:52" s="3" customFormat="1" ht="120.75" customHeight="1" x14ac:dyDescent="0.2">
      <c r="A110" s="4" t="s">
        <v>75</v>
      </c>
      <c r="B110" s="4" t="s">
        <v>79</v>
      </c>
      <c r="C110" s="4" t="s">
        <v>4</v>
      </c>
      <c r="D110" s="4" t="s">
        <v>4</v>
      </c>
      <c r="E110" s="4" t="s">
        <v>2</v>
      </c>
      <c r="F110" s="4" t="s">
        <v>100</v>
      </c>
      <c r="G110" s="4" t="s">
        <v>101</v>
      </c>
      <c r="H110" s="13" t="s">
        <v>123</v>
      </c>
      <c r="I110" s="5">
        <v>28224000</v>
      </c>
      <c r="J110" s="5">
        <v>28224000</v>
      </c>
      <c r="K110" s="12" t="s">
        <v>132</v>
      </c>
      <c r="L110" s="12" t="s">
        <v>133</v>
      </c>
      <c r="M110" s="12" t="s">
        <v>134</v>
      </c>
      <c r="N110" s="12" t="s">
        <v>135</v>
      </c>
      <c r="O110" s="12" t="s">
        <v>136</v>
      </c>
      <c r="P110" s="12" t="s">
        <v>138</v>
      </c>
      <c r="Q110" s="12" t="s">
        <v>137</v>
      </c>
      <c r="R110"/>
      <c r="S110"/>
      <c r="T110"/>
      <c r="U110"/>
      <c r="V110"/>
      <c r="W110"/>
      <c r="X110"/>
      <c r="Y110"/>
      <c r="Z110"/>
      <c r="AA110"/>
      <c r="AB110"/>
      <c r="AC110"/>
      <c r="AD110"/>
      <c r="AE110"/>
      <c r="AF110"/>
      <c r="AG110"/>
    </row>
    <row r="111" spans="1:52" s="3" customFormat="1" ht="120.75" customHeight="1" x14ac:dyDescent="0.2">
      <c r="A111" s="4" t="s">
        <v>40</v>
      </c>
      <c r="B111" s="4" t="s">
        <v>76</v>
      </c>
      <c r="C111" s="4" t="s">
        <v>4</v>
      </c>
      <c r="D111" s="4" t="s">
        <v>4</v>
      </c>
      <c r="E111" s="4" t="s">
        <v>2</v>
      </c>
      <c r="F111" s="4" t="s">
        <v>100</v>
      </c>
      <c r="G111" s="4" t="s">
        <v>101</v>
      </c>
      <c r="H111" s="13" t="s">
        <v>123</v>
      </c>
      <c r="I111" s="5">
        <v>28224000</v>
      </c>
      <c r="J111" s="5">
        <v>28224000</v>
      </c>
      <c r="K111" s="12" t="s">
        <v>132</v>
      </c>
      <c r="L111" s="12" t="s">
        <v>133</v>
      </c>
      <c r="M111" s="12" t="s">
        <v>134</v>
      </c>
      <c r="N111" s="12" t="s">
        <v>135</v>
      </c>
      <c r="O111" s="12" t="s">
        <v>136</v>
      </c>
      <c r="P111" s="12" t="s">
        <v>138</v>
      </c>
      <c r="Q111" s="12" t="s">
        <v>137</v>
      </c>
      <c r="R111"/>
      <c r="S111"/>
      <c r="T111"/>
      <c r="U111"/>
      <c r="V111"/>
      <c r="W111"/>
      <c r="X111"/>
      <c r="Y111"/>
      <c r="Z111"/>
      <c r="AA111"/>
      <c r="AB111"/>
      <c r="AC111"/>
      <c r="AD111"/>
      <c r="AE111"/>
      <c r="AF111"/>
      <c r="AG111"/>
    </row>
    <row r="112" spans="1:52" s="3" customFormat="1" ht="120.75" customHeight="1" x14ac:dyDescent="0.2">
      <c r="A112" s="4" t="s">
        <v>75</v>
      </c>
      <c r="B112" s="4" t="s">
        <v>79</v>
      </c>
      <c r="C112" s="4" t="s">
        <v>4</v>
      </c>
      <c r="D112" s="4" t="s">
        <v>4</v>
      </c>
      <c r="E112" s="4" t="s">
        <v>2</v>
      </c>
      <c r="F112" s="4" t="s">
        <v>3</v>
      </c>
      <c r="G112" s="4" t="s">
        <v>101</v>
      </c>
      <c r="H112" s="13" t="s">
        <v>123</v>
      </c>
      <c r="I112" s="5">
        <v>28224000</v>
      </c>
      <c r="J112" s="5">
        <v>28224000</v>
      </c>
      <c r="K112" s="12" t="s">
        <v>132</v>
      </c>
      <c r="L112" s="12" t="s">
        <v>133</v>
      </c>
      <c r="M112" s="12" t="s">
        <v>134</v>
      </c>
      <c r="N112" s="12" t="s">
        <v>135</v>
      </c>
      <c r="O112" s="12" t="s">
        <v>136</v>
      </c>
      <c r="P112" s="12" t="s">
        <v>138</v>
      </c>
      <c r="Q112" s="12" t="s">
        <v>137</v>
      </c>
      <c r="R112"/>
      <c r="S112"/>
      <c r="T112"/>
      <c r="U112"/>
      <c r="V112"/>
      <c r="W112"/>
      <c r="X112"/>
      <c r="Y112"/>
      <c r="Z112"/>
      <c r="AA112"/>
      <c r="AB112"/>
      <c r="AC112"/>
      <c r="AD112"/>
      <c r="AE112"/>
      <c r="AF112"/>
      <c r="AG112"/>
    </row>
    <row r="113" spans="1:33" s="3" customFormat="1" ht="120.75" customHeight="1" x14ac:dyDescent="0.2">
      <c r="A113" s="4" t="s">
        <v>75</v>
      </c>
      <c r="B113" s="4" t="s">
        <v>76</v>
      </c>
      <c r="C113" s="4" t="s">
        <v>4</v>
      </c>
      <c r="D113" s="4" t="s">
        <v>4</v>
      </c>
      <c r="E113" s="4" t="s">
        <v>2</v>
      </c>
      <c r="F113" s="4" t="s">
        <v>100</v>
      </c>
      <c r="G113" s="4" t="s">
        <v>101</v>
      </c>
      <c r="H113" s="13" t="s">
        <v>123</v>
      </c>
      <c r="I113" s="5">
        <v>28224000</v>
      </c>
      <c r="J113" s="5">
        <v>28224000</v>
      </c>
      <c r="K113" s="12" t="s">
        <v>132</v>
      </c>
      <c r="L113" s="12" t="s">
        <v>133</v>
      </c>
      <c r="M113" s="12" t="s">
        <v>134</v>
      </c>
      <c r="N113" s="12" t="s">
        <v>135</v>
      </c>
      <c r="O113" s="12" t="s">
        <v>136</v>
      </c>
      <c r="P113" s="12" t="s">
        <v>138</v>
      </c>
      <c r="Q113" s="12" t="s">
        <v>137</v>
      </c>
      <c r="R113"/>
      <c r="S113"/>
      <c r="T113"/>
      <c r="U113"/>
      <c r="V113"/>
      <c r="W113"/>
      <c r="X113"/>
      <c r="Y113"/>
      <c r="Z113"/>
      <c r="AA113"/>
      <c r="AB113"/>
      <c r="AC113"/>
      <c r="AD113"/>
      <c r="AE113"/>
      <c r="AF113"/>
      <c r="AG113"/>
    </row>
    <row r="114" spans="1:33" s="3" customFormat="1" ht="105" customHeight="1" x14ac:dyDescent="0.2">
      <c r="A114" s="4" t="s">
        <v>29</v>
      </c>
      <c r="B114" s="4" t="s">
        <v>54</v>
      </c>
      <c r="C114" s="4" t="s">
        <v>4</v>
      </c>
      <c r="D114" s="4" t="s">
        <v>4</v>
      </c>
      <c r="E114" s="4" t="s">
        <v>2</v>
      </c>
      <c r="F114" s="4" t="s">
        <v>3</v>
      </c>
      <c r="G114" s="4" t="s">
        <v>101</v>
      </c>
      <c r="H114" s="13" t="s">
        <v>123</v>
      </c>
      <c r="I114" s="5">
        <v>59220000</v>
      </c>
      <c r="J114" s="5">
        <v>59220000</v>
      </c>
      <c r="K114" s="12" t="s">
        <v>132</v>
      </c>
      <c r="L114" s="12" t="s">
        <v>133</v>
      </c>
      <c r="M114" s="12" t="s">
        <v>134</v>
      </c>
      <c r="N114" s="12" t="s">
        <v>135</v>
      </c>
      <c r="O114" s="12" t="s">
        <v>136</v>
      </c>
      <c r="P114" s="12" t="s">
        <v>138</v>
      </c>
      <c r="Q114" s="12" t="s">
        <v>137</v>
      </c>
      <c r="R114"/>
      <c r="S114"/>
      <c r="T114"/>
      <c r="U114"/>
      <c r="V114"/>
      <c r="W114"/>
      <c r="X114"/>
      <c r="Y114"/>
      <c r="Z114"/>
      <c r="AA114"/>
      <c r="AB114"/>
      <c r="AC114"/>
      <c r="AD114"/>
      <c r="AE114"/>
      <c r="AF114"/>
      <c r="AG114"/>
    </row>
    <row r="115" spans="1:33" s="3" customFormat="1" ht="117.75" customHeight="1" x14ac:dyDescent="0.2">
      <c r="A115" s="4" t="s">
        <v>29</v>
      </c>
      <c r="B115" s="7" t="s">
        <v>105</v>
      </c>
      <c r="C115" s="4" t="s">
        <v>4</v>
      </c>
      <c r="D115" s="4" t="s">
        <v>4</v>
      </c>
      <c r="E115" s="4" t="s">
        <v>2</v>
      </c>
      <c r="F115" s="4" t="s">
        <v>3</v>
      </c>
      <c r="G115" s="4" t="s">
        <v>101</v>
      </c>
      <c r="H115" s="13" t="s">
        <v>123</v>
      </c>
      <c r="I115" s="5">
        <f>114000000-720000</f>
        <v>113280000</v>
      </c>
      <c r="J115" s="5">
        <f>114000000-720000</f>
        <v>113280000</v>
      </c>
      <c r="K115" s="12" t="s">
        <v>132</v>
      </c>
      <c r="L115" s="12" t="s">
        <v>133</v>
      </c>
      <c r="M115" s="12" t="s">
        <v>134</v>
      </c>
      <c r="N115" s="12" t="s">
        <v>135</v>
      </c>
      <c r="O115" s="12" t="s">
        <v>136</v>
      </c>
      <c r="P115" s="12" t="s">
        <v>138</v>
      </c>
      <c r="Q115" s="12" t="s">
        <v>137</v>
      </c>
      <c r="R115"/>
      <c r="S115"/>
      <c r="T115"/>
      <c r="U115"/>
      <c r="V115"/>
      <c r="W115"/>
      <c r="X115"/>
      <c r="Y115"/>
      <c r="Z115"/>
      <c r="AA115"/>
      <c r="AB115"/>
      <c r="AC115"/>
      <c r="AD115"/>
      <c r="AE115"/>
      <c r="AF115"/>
      <c r="AG115"/>
    </row>
    <row r="116" spans="1:33" s="3" customFormat="1" ht="78.75" customHeight="1" x14ac:dyDescent="0.2">
      <c r="A116" s="4" t="s">
        <v>75</v>
      </c>
      <c r="B116" s="12" t="s">
        <v>108</v>
      </c>
      <c r="C116" s="12" t="s">
        <v>151</v>
      </c>
      <c r="D116" s="12" t="s">
        <v>151</v>
      </c>
      <c r="E116" s="12" t="s">
        <v>195</v>
      </c>
      <c r="F116" s="12" t="s">
        <v>100</v>
      </c>
      <c r="G116" s="4" t="s">
        <v>101</v>
      </c>
      <c r="H116" s="13" t="s">
        <v>123</v>
      </c>
      <c r="I116" s="5">
        <v>28875000</v>
      </c>
      <c r="J116" s="5">
        <v>28875000</v>
      </c>
      <c r="K116" s="12" t="s">
        <v>132</v>
      </c>
      <c r="L116" s="12" t="s">
        <v>133</v>
      </c>
      <c r="M116" s="12" t="s">
        <v>134</v>
      </c>
      <c r="N116" s="12" t="s">
        <v>135</v>
      </c>
      <c r="O116" s="12" t="s">
        <v>136</v>
      </c>
      <c r="P116" s="12" t="s">
        <v>138</v>
      </c>
      <c r="Q116" s="12" t="s">
        <v>137</v>
      </c>
      <c r="R116"/>
      <c r="S116"/>
      <c r="T116"/>
      <c r="U116"/>
      <c r="V116"/>
      <c r="W116"/>
      <c r="X116"/>
      <c r="Y116"/>
      <c r="Z116"/>
      <c r="AA116"/>
      <c r="AB116"/>
      <c r="AC116"/>
      <c r="AD116"/>
      <c r="AE116"/>
      <c r="AF116"/>
      <c r="AG116"/>
    </row>
    <row r="117" spans="1:33" s="3" customFormat="1" ht="63" customHeight="1" x14ac:dyDescent="0.2">
      <c r="A117" s="4" t="s">
        <v>40</v>
      </c>
      <c r="B117" s="4" t="s">
        <v>65</v>
      </c>
      <c r="C117" s="4" t="s">
        <v>4</v>
      </c>
      <c r="D117" s="4" t="s">
        <v>4</v>
      </c>
      <c r="E117" s="4" t="s">
        <v>2</v>
      </c>
      <c r="F117" s="4" t="s">
        <v>3</v>
      </c>
      <c r="G117" s="4" t="s">
        <v>101</v>
      </c>
      <c r="H117" s="13" t="s">
        <v>123</v>
      </c>
      <c r="I117" s="5">
        <v>48000000</v>
      </c>
      <c r="J117" s="5">
        <v>48000000</v>
      </c>
      <c r="K117" s="12" t="s">
        <v>132</v>
      </c>
      <c r="L117" s="12" t="s">
        <v>133</v>
      </c>
      <c r="M117" s="12" t="s">
        <v>134</v>
      </c>
      <c r="N117" s="12" t="s">
        <v>135</v>
      </c>
      <c r="O117" s="12" t="s">
        <v>136</v>
      </c>
      <c r="P117" s="12" t="s">
        <v>138</v>
      </c>
      <c r="Q117" s="12" t="s">
        <v>137</v>
      </c>
      <c r="R117"/>
      <c r="S117"/>
      <c r="T117"/>
      <c r="U117"/>
      <c r="V117"/>
      <c r="W117"/>
      <c r="X117"/>
      <c r="Y117"/>
      <c r="Z117"/>
      <c r="AA117"/>
      <c r="AB117"/>
      <c r="AC117"/>
      <c r="AD117"/>
      <c r="AE117"/>
      <c r="AF117"/>
      <c r="AG117"/>
    </row>
    <row r="118" spans="1:33" s="3" customFormat="1" ht="133.5" customHeight="1" x14ac:dyDescent="0.2">
      <c r="A118" s="4" t="s">
        <v>40</v>
      </c>
      <c r="B118" s="4" t="s">
        <v>183</v>
      </c>
      <c r="C118" s="4" t="s">
        <v>4</v>
      </c>
      <c r="D118" s="4" t="s">
        <v>4</v>
      </c>
      <c r="E118" s="4" t="s">
        <v>2</v>
      </c>
      <c r="F118" s="4" t="s">
        <v>100</v>
      </c>
      <c r="G118" s="4" t="s">
        <v>101</v>
      </c>
      <c r="H118" s="13" t="s">
        <v>123</v>
      </c>
      <c r="I118" s="5">
        <v>62988000</v>
      </c>
      <c r="J118" s="5">
        <v>62988000</v>
      </c>
      <c r="K118" s="12" t="s">
        <v>132</v>
      </c>
      <c r="L118" s="12" t="s">
        <v>133</v>
      </c>
      <c r="M118" s="12" t="s">
        <v>134</v>
      </c>
      <c r="N118" s="12" t="s">
        <v>135</v>
      </c>
      <c r="O118" s="12" t="s">
        <v>136</v>
      </c>
      <c r="P118" s="12" t="s">
        <v>138</v>
      </c>
      <c r="Q118" s="12" t="s">
        <v>137</v>
      </c>
      <c r="R118"/>
      <c r="S118"/>
      <c r="T118"/>
      <c r="U118"/>
      <c r="V118"/>
      <c r="W118"/>
      <c r="X118"/>
      <c r="Y118"/>
      <c r="Z118"/>
      <c r="AA118"/>
      <c r="AB118"/>
      <c r="AC118"/>
      <c r="AD118"/>
      <c r="AE118"/>
      <c r="AF118"/>
      <c r="AG118"/>
    </row>
    <row r="119" spans="1:33" s="3" customFormat="1" ht="70.5" customHeight="1" x14ac:dyDescent="0.2">
      <c r="A119" s="4" t="s">
        <v>40</v>
      </c>
      <c r="B119" s="4" t="s">
        <v>73</v>
      </c>
      <c r="C119" s="4" t="s">
        <v>4</v>
      </c>
      <c r="D119" s="4" t="s">
        <v>4</v>
      </c>
      <c r="E119" s="4" t="s">
        <v>2</v>
      </c>
      <c r="F119" s="4" t="s">
        <v>100</v>
      </c>
      <c r="G119" s="4" t="s">
        <v>101</v>
      </c>
      <c r="H119" s="13" t="s">
        <v>123</v>
      </c>
      <c r="I119" s="5">
        <f>30240000+9516000</f>
        <v>39756000</v>
      </c>
      <c r="J119" s="5">
        <f>30240000+9516000</f>
        <v>39756000</v>
      </c>
      <c r="K119" s="12" t="s">
        <v>132</v>
      </c>
      <c r="L119" s="12" t="s">
        <v>133</v>
      </c>
      <c r="M119" s="12" t="s">
        <v>134</v>
      </c>
      <c r="N119" s="12" t="s">
        <v>135</v>
      </c>
      <c r="O119" s="12" t="s">
        <v>136</v>
      </c>
      <c r="P119" s="12" t="s">
        <v>138</v>
      </c>
      <c r="Q119" s="12" t="s">
        <v>137</v>
      </c>
      <c r="R119"/>
      <c r="S119"/>
      <c r="T119"/>
      <c r="U119"/>
      <c r="V119"/>
      <c r="W119"/>
      <c r="X119"/>
      <c r="Y119"/>
      <c r="Z119"/>
      <c r="AA119"/>
      <c r="AB119"/>
      <c r="AC119"/>
      <c r="AD119"/>
      <c r="AE119"/>
      <c r="AF119"/>
      <c r="AG119"/>
    </row>
    <row r="120" spans="1:33" s="3" customFormat="1" ht="59.25" customHeight="1" x14ac:dyDescent="0.2">
      <c r="A120" s="4" t="s">
        <v>29</v>
      </c>
      <c r="B120" s="4" t="s">
        <v>67</v>
      </c>
      <c r="C120" s="4" t="s">
        <v>4</v>
      </c>
      <c r="D120" s="4" t="s">
        <v>4</v>
      </c>
      <c r="E120" s="4" t="s">
        <v>2</v>
      </c>
      <c r="F120" s="4" t="s">
        <v>3</v>
      </c>
      <c r="G120" s="4" t="s">
        <v>101</v>
      </c>
      <c r="H120" s="13" t="s">
        <v>123</v>
      </c>
      <c r="I120" s="5">
        <f>59220000-34545000</f>
        <v>24675000</v>
      </c>
      <c r="J120" s="5">
        <f>59220000-34545000</f>
        <v>24675000</v>
      </c>
      <c r="K120" s="12" t="s">
        <v>132</v>
      </c>
      <c r="L120" s="12" t="s">
        <v>133</v>
      </c>
      <c r="M120" s="12" t="s">
        <v>134</v>
      </c>
      <c r="N120" s="12" t="s">
        <v>135</v>
      </c>
      <c r="O120" s="12" t="s">
        <v>136</v>
      </c>
      <c r="P120" s="12" t="s">
        <v>138</v>
      </c>
      <c r="Q120" s="12" t="s">
        <v>137</v>
      </c>
      <c r="R120"/>
      <c r="S120"/>
      <c r="T120"/>
      <c r="U120"/>
      <c r="V120"/>
      <c r="W120"/>
      <c r="X120"/>
      <c r="Y120"/>
      <c r="Z120"/>
      <c r="AA120"/>
      <c r="AB120"/>
      <c r="AC120"/>
      <c r="AD120"/>
      <c r="AE120"/>
      <c r="AF120"/>
      <c r="AG120"/>
    </row>
    <row r="121" spans="1:33" s="3" customFormat="1" ht="59.25" customHeight="1" x14ac:dyDescent="0.2">
      <c r="A121" s="4" t="s">
        <v>29</v>
      </c>
      <c r="B121" s="4" t="s">
        <v>67</v>
      </c>
      <c r="C121" s="4" t="s">
        <v>271</v>
      </c>
      <c r="D121" s="4" t="s">
        <v>271</v>
      </c>
      <c r="E121" s="4" t="s">
        <v>21</v>
      </c>
      <c r="F121" s="4" t="s">
        <v>3</v>
      </c>
      <c r="G121" s="4" t="s">
        <v>101</v>
      </c>
      <c r="H121" s="13" t="s">
        <v>123</v>
      </c>
      <c r="I121" s="5">
        <f>59220000-24675000-24675000</f>
        <v>9870000</v>
      </c>
      <c r="J121" s="5">
        <f>59220000-24675000-24675000</f>
        <v>9870000</v>
      </c>
      <c r="K121" s="12" t="s">
        <v>132</v>
      </c>
      <c r="L121" s="12" t="s">
        <v>133</v>
      </c>
      <c r="M121" s="12" t="s">
        <v>134</v>
      </c>
      <c r="N121" s="12" t="s">
        <v>135</v>
      </c>
      <c r="O121" s="12" t="s">
        <v>136</v>
      </c>
      <c r="P121" s="12" t="s">
        <v>138</v>
      </c>
      <c r="Q121" s="12" t="s">
        <v>137</v>
      </c>
      <c r="R121"/>
      <c r="S121"/>
      <c r="T121"/>
      <c r="U121"/>
      <c r="V121"/>
      <c r="W121"/>
      <c r="X121"/>
      <c r="Y121"/>
      <c r="Z121"/>
      <c r="AA121"/>
      <c r="AB121"/>
      <c r="AC121"/>
      <c r="AD121"/>
      <c r="AE121"/>
      <c r="AF121"/>
      <c r="AG121"/>
    </row>
    <row r="122" spans="1:33" s="3" customFormat="1" ht="62.25" customHeight="1" x14ac:dyDescent="0.2">
      <c r="A122" s="4" t="s">
        <v>29</v>
      </c>
      <c r="B122" s="4" t="s">
        <v>143</v>
      </c>
      <c r="C122" s="4" t="s">
        <v>4</v>
      </c>
      <c r="D122" s="4" t="s">
        <v>4</v>
      </c>
      <c r="E122" s="4" t="s">
        <v>2</v>
      </c>
      <c r="F122" s="4" t="s">
        <v>100</v>
      </c>
      <c r="G122" s="4" t="s">
        <v>101</v>
      </c>
      <c r="H122" s="13" t="s">
        <v>123</v>
      </c>
      <c r="I122" s="5">
        <v>59220000</v>
      </c>
      <c r="J122" s="5">
        <v>59220000</v>
      </c>
      <c r="K122" s="12" t="s">
        <v>132</v>
      </c>
      <c r="L122" s="12" t="s">
        <v>133</v>
      </c>
      <c r="M122" s="12" t="s">
        <v>134</v>
      </c>
      <c r="N122" s="12" t="s">
        <v>135</v>
      </c>
      <c r="O122" s="12" t="s">
        <v>136</v>
      </c>
      <c r="P122" s="12" t="s">
        <v>138</v>
      </c>
      <c r="Q122" s="12" t="s">
        <v>137</v>
      </c>
      <c r="R122"/>
      <c r="S122"/>
      <c r="T122"/>
      <c r="U122"/>
      <c r="V122"/>
      <c r="W122"/>
      <c r="X122"/>
      <c r="Y122"/>
      <c r="Z122"/>
      <c r="AA122"/>
      <c r="AB122"/>
      <c r="AC122"/>
      <c r="AD122"/>
      <c r="AE122"/>
      <c r="AF122"/>
      <c r="AG122"/>
    </row>
    <row r="123" spans="1:33" s="3" customFormat="1" ht="65.25" customHeight="1" x14ac:dyDescent="0.2">
      <c r="A123" s="4" t="s">
        <v>40</v>
      </c>
      <c r="B123" s="4" t="s">
        <v>83</v>
      </c>
      <c r="C123" s="4" t="s">
        <v>4</v>
      </c>
      <c r="D123" s="4" t="s">
        <v>4</v>
      </c>
      <c r="E123" s="4" t="s">
        <v>2</v>
      </c>
      <c r="F123" s="4" t="s">
        <v>100</v>
      </c>
      <c r="G123" s="4" t="s">
        <v>101</v>
      </c>
      <c r="H123" s="13" t="s">
        <v>123</v>
      </c>
      <c r="I123" s="5">
        <v>28476000</v>
      </c>
      <c r="J123" s="5">
        <v>28476000</v>
      </c>
      <c r="K123" s="12" t="s">
        <v>132</v>
      </c>
      <c r="L123" s="12" t="s">
        <v>133</v>
      </c>
      <c r="M123" s="12" t="s">
        <v>134</v>
      </c>
      <c r="N123" s="12" t="s">
        <v>135</v>
      </c>
      <c r="O123" s="12" t="s">
        <v>136</v>
      </c>
      <c r="P123" s="12" t="s">
        <v>138</v>
      </c>
      <c r="Q123" s="12" t="s">
        <v>137</v>
      </c>
      <c r="R123"/>
      <c r="S123"/>
      <c r="T123"/>
      <c r="U123"/>
      <c r="V123"/>
      <c r="W123"/>
      <c r="X123"/>
      <c r="Y123"/>
      <c r="Z123"/>
      <c r="AA123"/>
      <c r="AB123"/>
      <c r="AC123"/>
      <c r="AD123"/>
      <c r="AE123"/>
      <c r="AF123"/>
      <c r="AG123"/>
    </row>
    <row r="124" spans="1:33" s="3" customFormat="1" ht="73.5" customHeight="1" x14ac:dyDescent="0.2">
      <c r="A124" s="4" t="s">
        <v>29</v>
      </c>
      <c r="B124" s="4" t="s">
        <v>64</v>
      </c>
      <c r="C124" s="4" t="s">
        <v>4</v>
      </c>
      <c r="D124" s="4" t="s">
        <v>4</v>
      </c>
      <c r="E124" s="4" t="s">
        <v>2</v>
      </c>
      <c r="F124" s="4" t="s">
        <v>3</v>
      </c>
      <c r="G124" s="4" t="s">
        <v>101</v>
      </c>
      <c r="H124" s="13" t="s">
        <v>123</v>
      </c>
      <c r="I124" s="5">
        <v>100800000</v>
      </c>
      <c r="J124" s="5">
        <v>100800000</v>
      </c>
      <c r="K124" s="12" t="s">
        <v>132</v>
      </c>
      <c r="L124" s="12" t="s">
        <v>133</v>
      </c>
      <c r="M124" s="12" t="s">
        <v>134</v>
      </c>
      <c r="N124" s="12" t="s">
        <v>135</v>
      </c>
      <c r="O124" s="12" t="s">
        <v>136</v>
      </c>
      <c r="P124" s="12" t="s">
        <v>138</v>
      </c>
      <c r="Q124" s="12" t="s">
        <v>137</v>
      </c>
      <c r="R124"/>
      <c r="S124"/>
      <c r="T124"/>
      <c r="U124"/>
      <c r="V124"/>
      <c r="W124"/>
      <c r="X124"/>
      <c r="Y124"/>
      <c r="Z124"/>
      <c r="AA124"/>
      <c r="AB124"/>
      <c r="AC124"/>
      <c r="AD124"/>
      <c r="AE124"/>
      <c r="AF124"/>
      <c r="AG124"/>
    </row>
    <row r="125" spans="1:33" s="3" customFormat="1" ht="105" customHeight="1" x14ac:dyDescent="0.2">
      <c r="A125" s="4" t="s">
        <v>29</v>
      </c>
      <c r="B125" s="4" t="s">
        <v>60</v>
      </c>
      <c r="C125" s="4" t="s">
        <v>4</v>
      </c>
      <c r="D125" s="4" t="s">
        <v>4</v>
      </c>
      <c r="E125" s="4" t="s">
        <v>2</v>
      </c>
      <c r="F125" s="4" t="s">
        <v>100</v>
      </c>
      <c r="G125" s="4" t="s">
        <v>101</v>
      </c>
      <c r="H125" s="13" t="s">
        <v>123</v>
      </c>
      <c r="I125" s="5">
        <v>59220000</v>
      </c>
      <c r="J125" s="5">
        <v>59220000</v>
      </c>
      <c r="K125" s="12" t="s">
        <v>132</v>
      </c>
      <c r="L125" s="12" t="s">
        <v>133</v>
      </c>
      <c r="M125" s="12" t="s">
        <v>134</v>
      </c>
      <c r="N125" s="12" t="s">
        <v>135</v>
      </c>
      <c r="O125" s="12" t="s">
        <v>136</v>
      </c>
      <c r="P125" s="12" t="s">
        <v>138</v>
      </c>
      <c r="Q125" s="12" t="s">
        <v>137</v>
      </c>
      <c r="R125"/>
      <c r="S125"/>
      <c r="T125"/>
      <c r="U125"/>
      <c r="V125"/>
      <c r="W125"/>
      <c r="X125"/>
      <c r="Y125"/>
      <c r="Z125"/>
      <c r="AA125"/>
      <c r="AB125"/>
      <c r="AC125"/>
      <c r="AD125"/>
      <c r="AE125"/>
      <c r="AF125"/>
      <c r="AG125"/>
    </row>
    <row r="126" spans="1:33" s="3" customFormat="1" ht="71.25" customHeight="1" x14ac:dyDescent="0.2">
      <c r="A126" s="4" t="s">
        <v>40</v>
      </c>
      <c r="B126" s="4" t="s">
        <v>63</v>
      </c>
      <c r="C126" s="4" t="s">
        <v>4</v>
      </c>
      <c r="D126" s="4" t="s">
        <v>4</v>
      </c>
      <c r="E126" s="4" t="s">
        <v>2</v>
      </c>
      <c r="F126" s="4" t="s">
        <v>100</v>
      </c>
      <c r="G126" s="4" t="s">
        <v>101</v>
      </c>
      <c r="H126" s="13" t="s">
        <v>123</v>
      </c>
      <c r="I126" s="5">
        <v>35280000</v>
      </c>
      <c r="J126" s="5">
        <v>35280000</v>
      </c>
      <c r="K126" s="12" t="s">
        <v>132</v>
      </c>
      <c r="L126" s="12" t="s">
        <v>133</v>
      </c>
      <c r="M126" s="12" t="s">
        <v>134</v>
      </c>
      <c r="N126" s="12" t="s">
        <v>135</v>
      </c>
      <c r="O126" s="12" t="s">
        <v>136</v>
      </c>
      <c r="P126" s="12" t="s">
        <v>138</v>
      </c>
      <c r="Q126" s="12" t="s">
        <v>137</v>
      </c>
      <c r="R126"/>
      <c r="S126"/>
      <c r="T126"/>
      <c r="U126"/>
      <c r="V126"/>
      <c r="W126"/>
      <c r="X126"/>
      <c r="Y126"/>
      <c r="Z126"/>
      <c r="AA126"/>
      <c r="AB126"/>
      <c r="AC126"/>
      <c r="AD126"/>
      <c r="AE126"/>
      <c r="AF126"/>
      <c r="AG126"/>
    </row>
    <row r="127" spans="1:33" s="3" customFormat="1" ht="66.75" customHeight="1" x14ac:dyDescent="0.2">
      <c r="A127" s="4" t="s">
        <v>40</v>
      </c>
      <c r="B127" s="4" t="s">
        <v>56</v>
      </c>
      <c r="C127" s="4" t="s">
        <v>4</v>
      </c>
      <c r="D127" s="4" t="s">
        <v>4</v>
      </c>
      <c r="E127" s="4" t="s">
        <v>2</v>
      </c>
      <c r="F127" s="4" t="s">
        <v>3</v>
      </c>
      <c r="G127" s="4" t="s">
        <v>101</v>
      </c>
      <c r="H127" s="13" t="s">
        <v>123</v>
      </c>
      <c r="I127" s="5">
        <v>34800000</v>
      </c>
      <c r="J127" s="5">
        <v>34800000</v>
      </c>
      <c r="K127" s="12" t="s">
        <v>132</v>
      </c>
      <c r="L127" s="12" t="s">
        <v>133</v>
      </c>
      <c r="M127" s="12" t="s">
        <v>134</v>
      </c>
      <c r="N127" s="12" t="s">
        <v>135</v>
      </c>
      <c r="O127" s="12" t="s">
        <v>136</v>
      </c>
      <c r="P127" s="12" t="s">
        <v>138</v>
      </c>
      <c r="Q127" s="12" t="s">
        <v>137</v>
      </c>
      <c r="R127"/>
      <c r="S127"/>
      <c r="T127"/>
      <c r="U127"/>
      <c r="V127"/>
      <c r="W127"/>
      <c r="X127"/>
      <c r="Y127"/>
      <c r="Z127"/>
      <c r="AA127"/>
      <c r="AB127"/>
      <c r="AC127"/>
      <c r="AD127"/>
      <c r="AE127"/>
      <c r="AF127"/>
      <c r="AG127"/>
    </row>
    <row r="128" spans="1:33" s="3" customFormat="1" ht="99.75" customHeight="1" x14ac:dyDescent="0.2">
      <c r="A128" s="4" t="s">
        <v>29</v>
      </c>
      <c r="B128" s="4" t="s">
        <v>104</v>
      </c>
      <c r="C128" s="4" t="s">
        <v>4</v>
      </c>
      <c r="D128" s="4" t="s">
        <v>4</v>
      </c>
      <c r="E128" s="4" t="s">
        <v>2</v>
      </c>
      <c r="F128" s="4" t="s">
        <v>3</v>
      </c>
      <c r="G128" s="4" t="s">
        <v>101</v>
      </c>
      <c r="H128" s="13" t="s">
        <v>123</v>
      </c>
      <c r="I128" s="5">
        <v>62988000</v>
      </c>
      <c r="J128" s="5">
        <v>62988000</v>
      </c>
      <c r="K128" s="12" t="s">
        <v>132</v>
      </c>
      <c r="L128" s="12" t="s">
        <v>133</v>
      </c>
      <c r="M128" s="12" t="s">
        <v>134</v>
      </c>
      <c r="N128" s="12" t="s">
        <v>135</v>
      </c>
      <c r="O128" s="12" t="s">
        <v>136</v>
      </c>
      <c r="P128" s="12" t="s">
        <v>138</v>
      </c>
      <c r="Q128" s="12" t="s">
        <v>137</v>
      </c>
      <c r="R128"/>
      <c r="S128"/>
      <c r="T128"/>
      <c r="U128"/>
      <c r="V128"/>
      <c r="W128"/>
      <c r="X128"/>
      <c r="Y128"/>
      <c r="Z128"/>
      <c r="AA128"/>
      <c r="AB128"/>
      <c r="AC128"/>
      <c r="AD128"/>
      <c r="AE128"/>
      <c r="AF128"/>
      <c r="AG128"/>
    </row>
    <row r="129" spans="1:52" s="3" customFormat="1" ht="109.5" customHeight="1" x14ac:dyDescent="0.2">
      <c r="A129" s="4" t="s">
        <v>40</v>
      </c>
      <c r="B129" s="4" t="s">
        <v>85</v>
      </c>
      <c r="C129" s="4" t="s">
        <v>4</v>
      </c>
      <c r="D129" s="4" t="s">
        <v>4</v>
      </c>
      <c r="E129" s="4" t="s">
        <v>2</v>
      </c>
      <c r="F129" s="4" t="s">
        <v>100</v>
      </c>
      <c r="G129" s="4" t="s">
        <v>101</v>
      </c>
      <c r="H129" s="13" t="s">
        <v>123</v>
      </c>
      <c r="I129" s="5">
        <v>27720000</v>
      </c>
      <c r="J129" s="5">
        <v>27720000</v>
      </c>
      <c r="K129" s="12" t="s">
        <v>132</v>
      </c>
      <c r="L129" s="12" t="s">
        <v>133</v>
      </c>
      <c r="M129" s="12" t="s">
        <v>134</v>
      </c>
      <c r="N129" s="12" t="s">
        <v>135</v>
      </c>
      <c r="O129" s="12" t="s">
        <v>136</v>
      </c>
      <c r="P129" s="12" t="s">
        <v>138</v>
      </c>
      <c r="Q129" s="12" t="s">
        <v>137</v>
      </c>
      <c r="R129"/>
      <c r="S129"/>
      <c r="T129"/>
      <c r="U129"/>
      <c r="V129"/>
      <c r="W129"/>
      <c r="X129"/>
      <c r="Y129"/>
      <c r="Z129"/>
      <c r="AA129"/>
      <c r="AB129"/>
      <c r="AC129"/>
      <c r="AD129"/>
      <c r="AE129"/>
      <c r="AF129"/>
      <c r="AG129"/>
    </row>
    <row r="130" spans="1:52" s="31" customFormat="1" ht="96.75" customHeight="1" x14ac:dyDescent="0.2">
      <c r="A130" s="4" t="s">
        <v>29</v>
      </c>
      <c r="B130" s="4" t="s">
        <v>61</v>
      </c>
      <c r="C130" s="4" t="s">
        <v>4</v>
      </c>
      <c r="D130" s="4" t="s">
        <v>4</v>
      </c>
      <c r="E130" s="4" t="s">
        <v>2</v>
      </c>
      <c r="F130" s="4" t="s">
        <v>3</v>
      </c>
      <c r="G130" s="4" t="s">
        <v>101</v>
      </c>
      <c r="H130" s="13" t="s">
        <v>123</v>
      </c>
      <c r="I130" s="5">
        <v>71820000</v>
      </c>
      <c r="J130" s="5">
        <v>71820000</v>
      </c>
      <c r="K130" s="12" t="s">
        <v>132</v>
      </c>
      <c r="L130" s="12" t="s">
        <v>133</v>
      </c>
      <c r="M130" s="12" t="s">
        <v>134</v>
      </c>
      <c r="N130" s="12" t="s">
        <v>135</v>
      </c>
      <c r="O130" s="12" t="s">
        <v>136</v>
      </c>
      <c r="P130" s="12" t="s">
        <v>138</v>
      </c>
      <c r="Q130" s="12" t="s">
        <v>137</v>
      </c>
      <c r="R130"/>
      <c r="S130"/>
      <c r="T130"/>
      <c r="U130"/>
      <c r="V130"/>
      <c r="W130"/>
      <c r="X130"/>
      <c r="Y130"/>
      <c r="Z130"/>
      <c r="AA130"/>
      <c r="AB130"/>
      <c r="AC130"/>
      <c r="AD130"/>
      <c r="AE130"/>
      <c r="AF130"/>
      <c r="AG130"/>
      <c r="AH130" s="3"/>
      <c r="AI130" s="3"/>
      <c r="AJ130" s="3"/>
      <c r="AK130" s="3"/>
      <c r="AL130" s="3"/>
      <c r="AM130" s="3"/>
      <c r="AN130" s="3"/>
      <c r="AO130" s="3"/>
      <c r="AP130" s="3"/>
      <c r="AQ130" s="3"/>
      <c r="AR130" s="3"/>
      <c r="AS130" s="3"/>
      <c r="AT130" s="3"/>
      <c r="AU130" s="3"/>
      <c r="AV130" s="3"/>
      <c r="AW130" s="3"/>
      <c r="AX130" s="3"/>
      <c r="AY130" s="3"/>
      <c r="AZ130" s="3"/>
    </row>
    <row r="131" spans="1:52" s="3" customFormat="1" ht="69" customHeight="1" x14ac:dyDescent="0.2">
      <c r="A131" s="4" t="s">
        <v>29</v>
      </c>
      <c r="B131" s="4" t="s">
        <v>91</v>
      </c>
      <c r="C131" s="4" t="s">
        <v>4</v>
      </c>
      <c r="D131" s="4" t="s">
        <v>4</v>
      </c>
      <c r="E131" s="4" t="s">
        <v>2</v>
      </c>
      <c r="F131" s="4" t="s">
        <v>3</v>
      </c>
      <c r="G131" s="4" t="s">
        <v>101</v>
      </c>
      <c r="H131" s="13" t="s">
        <v>123</v>
      </c>
      <c r="I131" s="5">
        <v>59220000</v>
      </c>
      <c r="J131" s="5">
        <v>59220000</v>
      </c>
      <c r="K131" s="12" t="s">
        <v>132</v>
      </c>
      <c r="L131" s="12" t="s">
        <v>133</v>
      </c>
      <c r="M131" s="12" t="s">
        <v>134</v>
      </c>
      <c r="N131" s="12" t="s">
        <v>135</v>
      </c>
      <c r="O131" s="12" t="s">
        <v>136</v>
      </c>
      <c r="P131" s="12" t="s">
        <v>138</v>
      </c>
      <c r="Q131" s="12" t="s">
        <v>137</v>
      </c>
      <c r="R131"/>
      <c r="S131"/>
      <c r="T131"/>
      <c r="U131"/>
      <c r="V131"/>
      <c r="W131"/>
      <c r="X131"/>
      <c r="Y131"/>
      <c r="Z131"/>
      <c r="AA131"/>
      <c r="AB131"/>
      <c r="AC131"/>
      <c r="AD131"/>
      <c r="AE131"/>
      <c r="AF131"/>
      <c r="AG131"/>
    </row>
    <row r="132" spans="1:52" s="3" customFormat="1" ht="84.75" customHeight="1" x14ac:dyDescent="0.2">
      <c r="A132" s="4" t="s">
        <v>40</v>
      </c>
      <c r="B132" s="4" t="s">
        <v>182</v>
      </c>
      <c r="C132" s="4" t="s">
        <v>4</v>
      </c>
      <c r="D132" s="4" t="s">
        <v>4</v>
      </c>
      <c r="E132" s="4" t="s">
        <v>2</v>
      </c>
      <c r="F132" s="4" t="s">
        <v>100</v>
      </c>
      <c r="G132" s="4" t="s">
        <v>101</v>
      </c>
      <c r="H132" s="13" t="s">
        <v>123</v>
      </c>
      <c r="I132" s="5">
        <v>28476000</v>
      </c>
      <c r="J132" s="5">
        <v>28476000</v>
      </c>
      <c r="K132" s="12" t="s">
        <v>132</v>
      </c>
      <c r="L132" s="12" t="s">
        <v>133</v>
      </c>
      <c r="M132" s="12" t="s">
        <v>134</v>
      </c>
      <c r="N132" s="12" t="s">
        <v>135</v>
      </c>
      <c r="O132" s="12" t="s">
        <v>136</v>
      </c>
      <c r="P132" s="12" t="s">
        <v>138</v>
      </c>
      <c r="Q132" s="12" t="s">
        <v>137</v>
      </c>
      <c r="R132"/>
      <c r="S132"/>
      <c r="T132"/>
      <c r="U132"/>
      <c r="V132"/>
      <c r="W132"/>
      <c r="X132"/>
      <c r="Y132"/>
      <c r="Z132"/>
      <c r="AA132"/>
      <c r="AB132"/>
      <c r="AC132"/>
      <c r="AD132"/>
      <c r="AE132"/>
      <c r="AF132"/>
      <c r="AG132"/>
    </row>
    <row r="133" spans="1:52" s="3" customFormat="1" ht="78.75" customHeight="1" x14ac:dyDescent="0.2">
      <c r="A133" s="4" t="s">
        <v>40</v>
      </c>
      <c r="B133" s="4" t="s">
        <v>72</v>
      </c>
      <c r="C133" s="4" t="s">
        <v>4</v>
      </c>
      <c r="D133" s="4" t="s">
        <v>4</v>
      </c>
      <c r="E133" s="4" t="s">
        <v>2</v>
      </c>
      <c r="F133" s="4" t="s">
        <v>3</v>
      </c>
      <c r="G133" s="4" t="s">
        <v>101</v>
      </c>
      <c r="H133" s="13" t="s">
        <v>123</v>
      </c>
      <c r="I133" s="5">
        <v>22680000</v>
      </c>
      <c r="J133" s="5">
        <v>22680000</v>
      </c>
      <c r="K133" s="12" t="s">
        <v>132</v>
      </c>
      <c r="L133" s="12" t="s">
        <v>133</v>
      </c>
      <c r="M133" s="12" t="s">
        <v>134</v>
      </c>
      <c r="N133" s="12" t="s">
        <v>135</v>
      </c>
      <c r="O133" s="12" t="s">
        <v>136</v>
      </c>
      <c r="P133" s="12" t="s">
        <v>138</v>
      </c>
      <c r="Q133" s="12" t="s">
        <v>137</v>
      </c>
      <c r="R133"/>
      <c r="S133"/>
      <c r="T133"/>
      <c r="U133"/>
      <c r="V133"/>
      <c r="W133"/>
      <c r="X133"/>
      <c r="Y133"/>
      <c r="Z133"/>
      <c r="AA133"/>
      <c r="AB133"/>
      <c r="AC133"/>
      <c r="AD133"/>
      <c r="AE133"/>
      <c r="AF133"/>
      <c r="AG133"/>
    </row>
    <row r="134" spans="1:52" s="3" customFormat="1" ht="104.25" customHeight="1" x14ac:dyDescent="0.2">
      <c r="A134" s="4" t="s">
        <v>29</v>
      </c>
      <c r="B134" s="4" t="s">
        <v>154</v>
      </c>
      <c r="C134" s="4" t="s">
        <v>4</v>
      </c>
      <c r="D134" s="4" t="s">
        <v>4</v>
      </c>
      <c r="E134" s="4" t="s">
        <v>5</v>
      </c>
      <c r="F134" s="4" t="s">
        <v>3</v>
      </c>
      <c r="G134" s="4" t="s">
        <v>101</v>
      </c>
      <c r="H134" s="13" t="s">
        <v>123</v>
      </c>
      <c r="I134" s="5">
        <v>14805000</v>
      </c>
      <c r="J134" s="5">
        <v>14805000</v>
      </c>
      <c r="K134" s="12" t="s">
        <v>132</v>
      </c>
      <c r="L134" s="12" t="s">
        <v>133</v>
      </c>
      <c r="M134" s="12" t="s">
        <v>134</v>
      </c>
      <c r="N134" s="12" t="s">
        <v>135</v>
      </c>
      <c r="O134" s="12" t="s">
        <v>136</v>
      </c>
      <c r="P134" s="12" t="s">
        <v>138</v>
      </c>
      <c r="Q134" s="12" t="s">
        <v>137</v>
      </c>
      <c r="R134"/>
      <c r="S134"/>
      <c r="T134"/>
      <c r="U134"/>
      <c r="V134"/>
      <c r="W134"/>
      <c r="X134"/>
      <c r="Y134"/>
      <c r="Z134"/>
      <c r="AA134"/>
      <c r="AB134"/>
      <c r="AC134"/>
      <c r="AD134"/>
      <c r="AE134"/>
      <c r="AF134"/>
      <c r="AG134"/>
    </row>
    <row r="135" spans="1:52" s="3" customFormat="1" ht="104.25" customHeight="1" x14ac:dyDescent="0.2">
      <c r="A135" s="4" t="s">
        <v>29</v>
      </c>
      <c r="B135" s="4" t="s">
        <v>258</v>
      </c>
      <c r="C135" s="4" t="s">
        <v>148</v>
      </c>
      <c r="D135" s="4" t="s">
        <v>148</v>
      </c>
      <c r="E135" s="4" t="s">
        <v>259</v>
      </c>
      <c r="F135" s="4" t="s">
        <v>3</v>
      </c>
      <c r="G135" s="4" t="s">
        <v>101</v>
      </c>
      <c r="H135" s="13" t="s">
        <v>123</v>
      </c>
      <c r="I135" s="5">
        <v>7402500</v>
      </c>
      <c r="J135" s="5">
        <v>7402500</v>
      </c>
      <c r="K135" s="12" t="s">
        <v>132</v>
      </c>
      <c r="L135" s="12" t="s">
        <v>133</v>
      </c>
      <c r="M135" s="12" t="s">
        <v>134</v>
      </c>
      <c r="N135" s="12" t="s">
        <v>135</v>
      </c>
      <c r="O135" s="12" t="s">
        <v>136</v>
      </c>
      <c r="P135" s="12" t="s">
        <v>138</v>
      </c>
      <c r="Q135" s="12" t="s">
        <v>137</v>
      </c>
      <c r="R135"/>
      <c r="S135"/>
      <c r="T135"/>
      <c r="U135"/>
      <c r="V135"/>
      <c r="W135"/>
      <c r="X135"/>
      <c r="Y135"/>
      <c r="Z135"/>
      <c r="AA135"/>
      <c r="AB135"/>
      <c r="AC135"/>
      <c r="AD135"/>
      <c r="AE135"/>
      <c r="AF135"/>
      <c r="AG135"/>
    </row>
    <row r="136" spans="1:52" s="3" customFormat="1" ht="104.25" customHeight="1" x14ac:dyDescent="0.2">
      <c r="A136" s="4" t="s">
        <v>29</v>
      </c>
      <c r="B136" s="4" t="s">
        <v>154</v>
      </c>
      <c r="C136" s="4" t="s">
        <v>146</v>
      </c>
      <c r="D136" s="4" t="s">
        <v>146</v>
      </c>
      <c r="E136" s="4" t="s">
        <v>24</v>
      </c>
      <c r="F136" s="4" t="s">
        <v>3</v>
      </c>
      <c r="G136" s="4" t="s">
        <v>101</v>
      </c>
      <c r="H136" s="13" t="s">
        <v>123</v>
      </c>
      <c r="I136" s="5">
        <f>44415000-4935000-7402500+2467500</f>
        <v>34545000</v>
      </c>
      <c r="J136" s="5">
        <f>44415000-4935000-7402500+2467500</f>
        <v>34545000</v>
      </c>
      <c r="K136" s="12" t="s">
        <v>132</v>
      </c>
      <c r="L136" s="12" t="s">
        <v>133</v>
      </c>
      <c r="M136" s="12" t="s">
        <v>134</v>
      </c>
      <c r="N136" s="12" t="s">
        <v>135</v>
      </c>
      <c r="O136" s="12" t="s">
        <v>136</v>
      </c>
      <c r="P136" s="12" t="s">
        <v>138</v>
      </c>
      <c r="Q136" s="12" t="s">
        <v>137</v>
      </c>
      <c r="R136"/>
      <c r="S136"/>
      <c r="T136"/>
      <c r="U136"/>
      <c r="V136"/>
      <c r="W136"/>
      <c r="X136"/>
      <c r="Y136"/>
      <c r="Z136"/>
      <c r="AA136"/>
      <c r="AB136"/>
      <c r="AC136"/>
      <c r="AD136"/>
      <c r="AE136"/>
      <c r="AF136"/>
      <c r="AG136"/>
    </row>
    <row r="137" spans="1:52" s="3" customFormat="1" ht="139.5" customHeight="1" x14ac:dyDescent="0.2">
      <c r="A137" s="4" t="s">
        <v>29</v>
      </c>
      <c r="B137" s="4" t="s">
        <v>88</v>
      </c>
      <c r="C137" s="4" t="s">
        <v>4</v>
      </c>
      <c r="D137" s="4" t="s">
        <v>4</v>
      </c>
      <c r="E137" s="4" t="s">
        <v>2</v>
      </c>
      <c r="F137" s="4" t="s">
        <v>3</v>
      </c>
      <c r="G137" s="4" t="s">
        <v>101</v>
      </c>
      <c r="H137" s="13" t="s">
        <v>123</v>
      </c>
      <c r="I137" s="5">
        <v>59220000</v>
      </c>
      <c r="J137" s="5">
        <v>59220000</v>
      </c>
      <c r="K137" s="12" t="s">
        <v>132</v>
      </c>
      <c r="L137" s="12" t="s">
        <v>133</v>
      </c>
      <c r="M137" s="12" t="s">
        <v>134</v>
      </c>
      <c r="N137" s="12" t="s">
        <v>135</v>
      </c>
      <c r="O137" s="12" t="s">
        <v>136</v>
      </c>
      <c r="P137" s="12" t="s">
        <v>138</v>
      </c>
      <c r="Q137" s="12" t="s">
        <v>137</v>
      </c>
      <c r="R137"/>
      <c r="S137"/>
      <c r="T137"/>
      <c r="U137"/>
      <c r="V137"/>
      <c r="W137"/>
      <c r="X137"/>
      <c r="Y137"/>
      <c r="Z137"/>
      <c r="AA137"/>
      <c r="AB137"/>
      <c r="AC137"/>
      <c r="AD137"/>
      <c r="AE137"/>
      <c r="AF137"/>
      <c r="AG137"/>
    </row>
    <row r="138" spans="1:52" s="3" customFormat="1" ht="68.25" customHeight="1" x14ac:dyDescent="0.2">
      <c r="A138" s="4" t="s">
        <v>40</v>
      </c>
      <c r="B138" s="4" t="s">
        <v>80</v>
      </c>
      <c r="C138" s="4" t="s">
        <v>4</v>
      </c>
      <c r="D138" s="4" t="s">
        <v>4</v>
      </c>
      <c r="E138" s="4" t="s">
        <v>2</v>
      </c>
      <c r="F138" s="4" t="s">
        <v>3</v>
      </c>
      <c r="G138" s="4" t="s">
        <v>101</v>
      </c>
      <c r="H138" s="13" t="s">
        <v>123</v>
      </c>
      <c r="I138" s="5">
        <v>21420000</v>
      </c>
      <c r="J138" s="5">
        <v>21420000</v>
      </c>
      <c r="K138" s="12" t="s">
        <v>132</v>
      </c>
      <c r="L138" s="12" t="s">
        <v>133</v>
      </c>
      <c r="M138" s="12" t="s">
        <v>134</v>
      </c>
      <c r="N138" s="12" t="s">
        <v>135</v>
      </c>
      <c r="O138" s="12" t="s">
        <v>136</v>
      </c>
      <c r="P138" s="12" t="s">
        <v>138</v>
      </c>
      <c r="Q138" s="12" t="s">
        <v>137</v>
      </c>
      <c r="R138"/>
      <c r="S138"/>
      <c r="T138"/>
      <c r="U138"/>
      <c r="V138"/>
      <c r="W138"/>
      <c r="X138"/>
      <c r="Y138"/>
      <c r="Z138"/>
      <c r="AA138"/>
      <c r="AB138"/>
      <c r="AC138"/>
      <c r="AD138"/>
      <c r="AE138"/>
      <c r="AF138"/>
      <c r="AG138"/>
    </row>
    <row r="139" spans="1:52" s="3" customFormat="1" ht="28.5" x14ac:dyDescent="0.2">
      <c r="A139" s="4" t="s">
        <v>40</v>
      </c>
      <c r="B139" s="4" t="s">
        <v>69</v>
      </c>
      <c r="C139" s="4" t="s">
        <v>4</v>
      </c>
      <c r="D139" s="4" t="s">
        <v>4</v>
      </c>
      <c r="E139" s="4" t="s">
        <v>2</v>
      </c>
      <c r="F139" s="4" t="s">
        <v>3</v>
      </c>
      <c r="G139" s="4" t="s">
        <v>101</v>
      </c>
      <c r="H139" s="13" t="s">
        <v>123</v>
      </c>
      <c r="I139" s="5">
        <v>23160000</v>
      </c>
      <c r="J139" s="5">
        <v>23160000</v>
      </c>
      <c r="K139" s="12" t="s">
        <v>132</v>
      </c>
      <c r="L139" s="12" t="s">
        <v>133</v>
      </c>
      <c r="M139" s="12" t="s">
        <v>134</v>
      </c>
      <c r="N139" s="12" t="s">
        <v>135</v>
      </c>
      <c r="O139" s="12" t="s">
        <v>136</v>
      </c>
      <c r="P139" s="12" t="s">
        <v>138</v>
      </c>
      <c r="Q139" s="12" t="s">
        <v>137</v>
      </c>
      <c r="R139"/>
      <c r="S139"/>
      <c r="T139"/>
      <c r="U139"/>
      <c r="V139"/>
      <c r="W139"/>
      <c r="X139"/>
      <c r="Y139"/>
      <c r="Z139"/>
      <c r="AA139"/>
      <c r="AB139"/>
      <c r="AC139"/>
      <c r="AD139"/>
      <c r="AE139"/>
      <c r="AF139"/>
      <c r="AG139"/>
    </row>
    <row r="140" spans="1:52" s="3" customFormat="1" ht="101.25" customHeight="1" x14ac:dyDescent="0.2">
      <c r="A140" s="4" t="s">
        <v>29</v>
      </c>
      <c r="B140" s="4" t="s">
        <v>82</v>
      </c>
      <c r="C140" s="4" t="s">
        <v>4</v>
      </c>
      <c r="D140" s="4" t="s">
        <v>4</v>
      </c>
      <c r="E140" s="4" t="s">
        <v>2</v>
      </c>
      <c r="F140" s="4" t="s">
        <v>3</v>
      </c>
      <c r="G140" s="4" t="s">
        <v>101</v>
      </c>
      <c r="H140" s="13" t="s">
        <v>123</v>
      </c>
      <c r="I140" s="5">
        <v>59220000</v>
      </c>
      <c r="J140" s="5">
        <v>59220000</v>
      </c>
      <c r="K140" s="12" t="s">
        <v>132</v>
      </c>
      <c r="L140" s="12" t="s">
        <v>133</v>
      </c>
      <c r="M140" s="12" t="s">
        <v>134</v>
      </c>
      <c r="N140" s="12" t="s">
        <v>135</v>
      </c>
      <c r="O140" s="12" t="s">
        <v>136</v>
      </c>
      <c r="P140" s="12" t="s">
        <v>138</v>
      </c>
      <c r="Q140" s="12" t="s">
        <v>137</v>
      </c>
      <c r="R140"/>
      <c r="S140"/>
      <c r="T140"/>
      <c r="U140"/>
      <c r="V140"/>
      <c r="W140"/>
      <c r="X140"/>
      <c r="Y140"/>
      <c r="Z140"/>
      <c r="AA140"/>
      <c r="AB140"/>
      <c r="AC140"/>
      <c r="AD140"/>
      <c r="AE140"/>
      <c r="AF140"/>
      <c r="AG140"/>
    </row>
    <row r="141" spans="1:52" s="3" customFormat="1" ht="72.75" customHeight="1" x14ac:dyDescent="0.2">
      <c r="A141" s="4" t="s">
        <v>40</v>
      </c>
      <c r="B141" s="4" t="s">
        <v>86</v>
      </c>
      <c r="C141" s="4" t="s">
        <v>4</v>
      </c>
      <c r="D141" s="4" t="s">
        <v>4</v>
      </c>
      <c r="E141" s="4" t="s">
        <v>2</v>
      </c>
      <c r="F141" s="4" t="s">
        <v>100</v>
      </c>
      <c r="G141" s="4" t="s">
        <v>101</v>
      </c>
      <c r="H141" s="13" t="s">
        <v>123</v>
      </c>
      <c r="I141" s="5">
        <v>22680000</v>
      </c>
      <c r="J141" s="5">
        <v>22680000</v>
      </c>
      <c r="K141" s="12" t="s">
        <v>132</v>
      </c>
      <c r="L141" s="12" t="s">
        <v>133</v>
      </c>
      <c r="M141" s="12" t="s">
        <v>134</v>
      </c>
      <c r="N141" s="12" t="s">
        <v>135</v>
      </c>
      <c r="O141" s="12" t="s">
        <v>136</v>
      </c>
      <c r="P141" s="12" t="s">
        <v>138</v>
      </c>
      <c r="Q141" s="12" t="s">
        <v>137</v>
      </c>
      <c r="R141"/>
      <c r="S141"/>
      <c r="T141"/>
      <c r="U141"/>
      <c r="V141"/>
      <c r="W141"/>
      <c r="X141"/>
      <c r="Y141"/>
      <c r="Z141"/>
      <c r="AA141"/>
      <c r="AB141"/>
      <c r="AC141"/>
      <c r="AD141"/>
      <c r="AE141"/>
      <c r="AF141"/>
      <c r="AG141"/>
    </row>
    <row r="142" spans="1:52" s="3" customFormat="1" ht="28.5" x14ac:dyDescent="0.2">
      <c r="A142" s="4" t="s">
        <v>40</v>
      </c>
      <c r="B142" s="4" t="s">
        <v>87</v>
      </c>
      <c r="C142" s="4" t="s">
        <v>4</v>
      </c>
      <c r="D142" s="4" t="s">
        <v>4</v>
      </c>
      <c r="E142" s="4" t="s">
        <v>2</v>
      </c>
      <c r="F142" s="4" t="s">
        <v>3</v>
      </c>
      <c r="G142" s="4" t="s">
        <v>101</v>
      </c>
      <c r="H142" s="13" t="s">
        <v>123</v>
      </c>
      <c r="I142" s="5">
        <v>21420000</v>
      </c>
      <c r="J142" s="5">
        <v>21420000</v>
      </c>
      <c r="K142" s="12" t="s">
        <v>132</v>
      </c>
      <c r="L142" s="12" t="s">
        <v>133</v>
      </c>
      <c r="M142" s="12" t="s">
        <v>134</v>
      </c>
      <c r="N142" s="12" t="s">
        <v>135</v>
      </c>
      <c r="O142" s="12" t="s">
        <v>136</v>
      </c>
      <c r="P142" s="12" t="s">
        <v>138</v>
      </c>
      <c r="Q142" s="12" t="s">
        <v>137</v>
      </c>
      <c r="R142"/>
      <c r="S142"/>
      <c r="T142"/>
      <c r="U142"/>
      <c r="V142"/>
      <c r="W142"/>
      <c r="X142"/>
      <c r="Y142"/>
      <c r="Z142"/>
      <c r="AA142"/>
      <c r="AB142"/>
      <c r="AC142"/>
      <c r="AD142"/>
      <c r="AE142"/>
      <c r="AF142"/>
      <c r="AG142"/>
    </row>
    <row r="143" spans="1:52" s="3" customFormat="1" ht="28.5" x14ac:dyDescent="0.2">
      <c r="A143" s="4" t="s">
        <v>40</v>
      </c>
      <c r="B143" s="4" t="s">
        <v>55</v>
      </c>
      <c r="C143" s="4" t="s">
        <v>4</v>
      </c>
      <c r="D143" s="4" t="s">
        <v>4</v>
      </c>
      <c r="E143" s="4" t="s">
        <v>2</v>
      </c>
      <c r="F143" s="4" t="s">
        <v>3</v>
      </c>
      <c r="G143" s="4" t="s">
        <v>101</v>
      </c>
      <c r="H143" s="13" t="s">
        <v>123</v>
      </c>
      <c r="I143" s="5">
        <f>24696000+3804000</f>
        <v>28500000</v>
      </c>
      <c r="J143" s="5">
        <f>24696000+3804000</f>
        <v>28500000</v>
      </c>
      <c r="K143" s="12" t="s">
        <v>132</v>
      </c>
      <c r="L143" s="12" t="s">
        <v>133</v>
      </c>
      <c r="M143" s="12" t="s">
        <v>134</v>
      </c>
      <c r="N143" s="12" t="s">
        <v>135</v>
      </c>
      <c r="O143" s="12" t="s">
        <v>136</v>
      </c>
      <c r="P143" s="12" t="s">
        <v>138</v>
      </c>
      <c r="Q143" s="12" t="s">
        <v>137</v>
      </c>
      <c r="R143"/>
      <c r="S143"/>
      <c r="T143"/>
      <c r="U143"/>
      <c r="V143"/>
      <c r="W143"/>
      <c r="X143"/>
      <c r="Y143"/>
      <c r="Z143"/>
      <c r="AA143"/>
      <c r="AB143"/>
      <c r="AC143"/>
      <c r="AD143"/>
      <c r="AE143"/>
      <c r="AF143"/>
      <c r="AG143"/>
    </row>
    <row r="144" spans="1:52" s="3" customFormat="1" ht="56.25" customHeight="1" x14ac:dyDescent="0.2">
      <c r="A144" s="12" t="s">
        <v>40</v>
      </c>
      <c r="B144" s="24" t="s">
        <v>106</v>
      </c>
      <c r="C144" s="12" t="s">
        <v>4</v>
      </c>
      <c r="D144" s="12" t="s">
        <v>4</v>
      </c>
      <c r="E144" s="12" t="s">
        <v>2</v>
      </c>
      <c r="F144" s="12" t="s">
        <v>3</v>
      </c>
      <c r="G144" s="4" t="s">
        <v>101</v>
      </c>
      <c r="H144" s="13" t="s">
        <v>123</v>
      </c>
      <c r="I144" s="42">
        <v>50400000</v>
      </c>
      <c r="J144" s="42">
        <v>50400000</v>
      </c>
      <c r="K144" s="12" t="s">
        <v>132</v>
      </c>
      <c r="L144" s="12" t="s">
        <v>133</v>
      </c>
      <c r="M144" s="12" t="s">
        <v>134</v>
      </c>
      <c r="N144" s="12" t="s">
        <v>135</v>
      </c>
      <c r="O144" s="12" t="s">
        <v>136</v>
      </c>
      <c r="P144" s="12" t="s">
        <v>138</v>
      </c>
      <c r="Q144" s="12" t="s">
        <v>137</v>
      </c>
      <c r="R144"/>
      <c r="S144"/>
      <c r="T144"/>
      <c r="U144"/>
      <c r="V144"/>
      <c r="W144"/>
      <c r="X144"/>
      <c r="Y144"/>
      <c r="Z144"/>
      <c r="AA144"/>
      <c r="AB144"/>
      <c r="AC144"/>
      <c r="AD144"/>
      <c r="AE144"/>
      <c r="AF144"/>
      <c r="AG144"/>
      <c r="AH144" s="31"/>
      <c r="AI144" s="31"/>
      <c r="AJ144" s="31"/>
      <c r="AK144" s="31"/>
      <c r="AL144" s="31"/>
      <c r="AM144" s="31"/>
      <c r="AN144" s="31"/>
      <c r="AO144" s="31"/>
      <c r="AP144" s="31"/>
      <c r="AQ144" s="31"/>
      <c r="AR144" s="31"/>
      <c r="AS144" s="31"/>
      <c r="AT144" s="31"/>
      <c r="AU144" s="31"/>
      <c r="AV144" s="31"/>
      <c r="AW144" s="31"/>
      <c r="AX144" s="31"/>
      <c r="AY144" s="31"/>
      <c r="AZ144" s="31"/>
    </row>
    <row r="145" spans="1:33" s="3" customFormat="1" ht="108" customHeight="1" x14ac:dyDescent="0.2">
      <c r="A145" s="4" t="s">
        <v>40</v>
      </c>
      <c r="B145" s="4" t="s">
        <v>81</v>
      </c>
      <c r="C145" s="4" t="s">
        <v>4</v>
      </c>
      <c r="D145" s="4" t="s">
        <v>4</v>
      </c>
      <c r="E145" s="4" t="s">
        <v>2</v>
      </c>
      <c r="F145" s="4" t="s">
        <v>100</v>
      </c>
      <c r="G145" s="4" t="s">
        <v>101</v>
      </c>
      <c r="H145" s="13" t="s">
        <v>123</v>
      </c>
      <c r="I145" s="5">
        <v>16380000</v>
      </c>
      <c r="J145" s="5">
        <v>16380000</v>
      </c>
      <c r="K145" s="12" t="s">
        <v>132</v>
      </c>
      <c r="L145" s="12" t="s">
        <v>133</v>
      </c>
      <c r="M145" s="12" t="s">
        <v>134</v>
      </c>
      <c r="N145" s="12" t="s">
        <v>135</v>
      </c>
      <c r="O145" s="12" t="s">
        <v>136</v>
      </c>
      <c r="P145" s="12" t="s">
        <v>138</v>
      </c>
      <c r="Q145" s="12" t="s">
        <v>137</v>
      </c>
      <c r="R145"/>
      <c r="S145"/>
      <c r="T145"/>
      <c r="U145"/>
      <c r="V145"/>
      <c r="W145"/>
      <c r="X145"/>
      <c r="Y145"/>
      <c r="Z145"/>
      <c r="AA145"/>
      <c r="AB145"/>
      <c r="AC145"/>
      <c r="AD145"/>
      <c r="AE145"/>
      <c r="AF145"/>
      <c r="AG145"/>
    </row>
    <row r="146" spans="1:33" s="3" customFormat="1" ht="73.5" customHeight="1" x14ac:dyDescent="0.2">
      <c r="A146" s="4" t="s">
        <v>40</v>
      </c>
      <c r="B146" s="4" t="s">
        <v>74</v>
      </c>
      <c r="C146" s="4" t="s">
        <v>4</v>
      </c>
      <c r="D146" s="4" t="s">
        <v>4</v>
      </c>
      <c r="E146" s="4" t="s">
        <v>2</v>
      </c>
      <c r="F146" s="4" t="s">
        <v>3</v>
      </c>
      <c r="G146" s="4" t="s">
        <v>101</v>
      </c>
      <c r="H146" s="13" t="s">
        <v>123</v>
      </c>
      <c r="I146" s="5">
        <v>27720000</v>
      </c>
      <c r="J146" s="5">
        <v>27720000</v>
      </c>
      <c r="K146" s="12" t="s">
        <v>132</v>
      </c>
      <c r="L146" s="12" t="s">
        <v>133</v>
      </c>
      <c r="M146" s="12" t="s">
        <v>134</v>
      </c>
      <c r="N146" s="12" t="s">
        <v>135</v>
      </c>
      <c r="O146" s="12" t="s">
        <v>136</v>
      </c>
      <c r="P146" s="12" t="s">
        <v>138</v>
      </c>
      <c r="Q146" s="12" t="s">
        <v>137</v>
      </c>
      <c r="R146"/>
      <c r="S146"/>
      <c r="T146"/>
      <c r="U146"/>
      <c r="V146"/>
      <c r="W146"/>
      <c r="X146"/>
      <c r="Y146"/>
      <c r="Z146"/>
      <c r="AA146"/>
      <c r="AB146"/>
      <c r="AC146"/>
      <c r="AD146"/>
      <c r="AE146"/>
      <c r="AF146"/>
      <c r="AG146"/>
    </row>
    <row r="147" spans="1:33" s="3" customFormat="1" ht="88.5" customHeight="1" x14ac:dyDescent="0.2">
      <c r="A147" s="4" t="s">
        <v>40</v>
      </c>
      <c r="B147" s="4" t="s">
        <v>186</v>
      </c>
      <c r="C147" s="4" t="s">
        <v>4</v>
      </c>
      <c r="D147" s="4" t="s">
        <v>4</v>
      </c>
      <c r="E147" s="4" t="s">
        <v>2</v>
      </c>
      <c r="F147" s="4" t="s">
        <v>3</v>
      </c>
      <c r="G147" s="4" t="s">
        <v>101</v>
      </c>
      <c r="H147" s="13" t="s">
        <v>123</v>
      </c>
      <c r="I147" s="5">
        <v>22680000</v>
      </c>
      <c r="J147" s="5">
        <v>22680000</v>
      </c>
      <c r="K147" s="12" t="s">
        <v>132</v>
      </c>
      <c r="L147" s="12" t="s">
        <v>133</v>
      </c>
      <c r="M147" s="12" t="s">
        <v>134</v>
      </c>
      <c r="N147" s="12" t="s">
        <v>135</v>
      </c>
      <c r="O147" s="12" t="s">
        <v>136</v>
      </c>
      <c r="P147" s="12" t="s">
        <v>138</v>
      </c>
      <c r="Q147" s="12" t="s">
        <v>137</v>
      </c>
      <c r="R147"/>
      <c r="S147"/>
      <c r="T147"/>
      <c r="U147"/>
      <c r="V147"/>
      <c r="W147"/>
      <c r="X147"/>
      <c r="Y147"/>
      <c r="Z147"/>
      <c r="AA147"/>
      <c r="AB147"/>
      <c r="AC147"/>
      <c r="AD147"/>
      <c r="AE147"/>
      <c r="AF147"/>
      <c r="AG147"/>
    </row>
    <row r="148" spans="1:33" s="3" customFormat="1" ht="114.75" customHeight="1" x14ac:dyDescent="0.2">
      <c r="A148" s="4" t="s">
        <v>40</v>
      </c>
      <c r="B148" s="4" t="s">
        <v>70</v>
      </c>
      <c r="C148" s="4" t="s">
        <v>4</v>
      </c>
      <c r="D148" s="4" t="s">
        <v>4</v>
      </c>
      <c r="E148" s="4" t="s">
        <v>2</v>
      </c>
      <c r="F148" s="4" t="s">
        <v>100</v>
      </c>
      <c r="G148" s="4" t="s">
        <v>101</v>
      </c>
      <c r="H148" s="13" t="s">
        <v>123</v>
      </c>
      <c r="I148" s="5">
        <v>22680000</v>
      </c>
      <c r="J148" s="5">
        <v>22680000</v>
      </c>
      <c r="K148" s="12" t="s">
        <v>132</v>
      </c>
      <c r="L148" s="12" t="s">
        <v>133</v>
      </c>
      <c r="M148" s="12" t="s">
        <v>134</v>
      </c>
      <c r="N148" s="12" t="s">
        <v>135</v>
      </c>
      <c r="O148" s="12" t="s">
        <v>136</v>
      </c>
      <c r="P148" s="12" t="s">
        <v>138</v>
      </c>
      <c r="Q148" s="12" t="s">
        <v>137</v>
      </c>
      <c r="R148"/>
      <c r="S148"/>
      <c r="T148"/>
      <c r="U148"/>
      <c r="V148"/>
      <c r="W148"/>
      <c r="X148"/>
      <c r="Y148"/>
      <c r="Z148"/>
      <c r="AA148"/>
      <c r="AB148"/>
      <c r="AC148"/>
      <c r="AD148"/>
      <c r="AE148"/>
      <c r="AF148"/>
      <c r="AG148"/>
    </row>
    <row r="149" spans="1:33" s="3" customFormat="1" ht="57" customHeight="1" x14ac:dyDescent="0.2">
      <c r="A149" s="4" t="s">
        <v>40</v>
      </c>
      <c r="B149" s="4" t="s">
        <v>68</v>
      </c>
      <c r="C149" s="4" t="s">
        <v>4</v>
      </c>
      <c r="D149" s="4" t="s">
        <v>4</v>
      </c>
      <c r="E149" s="4" t="s">
        <v>2</v>
      </c>
      <c r="F149" s="4" t="s">
        <v>3</v>
      </c>
      <c r="G149" s="4" t="s">
        <v>101</v>
      </c>
      <c r="H149" s="13" t="s">
        <v>123</v>
      </c>
      <c r="I149" s="5">
        <v>22680000</v>
      </c>
      <c r="J149" s="5">
        <v>22680000</v>
      </c>
      <c r="K149" s="12" t="s">
        <v>132</v>
      </c>
      <c r="L149" s="12" t="s">
        <v>133</v>
      </c>
      <c r="M149" s="12" t="s">
        <v>134</v>
      </c>
      <c r="N149" s="12" t="s">
        <v>135</v>
      </c>
      <c r="O149" s="12" t="s">
        <v>136</v>
      </c>
      <c r="P149" s="12" t="s">
        <v>138</v>
      </c>
      <c r="Q149" s="12" t="s">
        <v>137</v>
      </c>
      <c r="R149"/>
      <c r="S149"/>
      <c r="T149"/>
      <c r="U149"/>
      <c r="V149"/>
      <c r="W149"/>
      <c r="X149"/>
      <c r="Y149"/>
      <c r="Z149"/>
      <c r="AA149"/>
      <c r="AB149"/>
      <c r="AC149"/>
      <c r="AD149"/>
      <c r="AE149"/>
      <c r="AF149"/>
      <c r="AG149"/>
    </row>
    <row r="150" spans="1:33" s="3" customFormat="1" ht="80.25" customHeight="1" x14ac:dyDescent="0.2">
      <c r="A150" s="4" t="s">
        <v>29</v>
      </c>
      <c r="B150" s="4" t="s">
        <v>155</v>
      </c>
      <c r="C150" s="4" t="s">
        <v>4</v>
      </c>
      <c r="D150" s="4" t="s">
        <v>4</v>
      </c>
      <c r="E150" s="4" t="s">
        <v>2</v>
      </c>
      <c r="F150" s="4" t="s">
        <v>3</v>
      </c>
      <c r="G150" s="4" t="s">
        <v>101</v>
      </c>
      <c r="H150" s="13" t="s">
        <v>123</v>
      </c>
      <c r="I150" s="5">
        <v>102000000</v>
      </c>
      <c r="J150" s="5">
        <v>102000000</v>
      </c>
      <c r="K150" s="12" t="s">
        <v>132</v>
      </c>
      <c r="L150" s="12" t="s">
        <v>133</v>
      </c>
      <c r="M150" s="12" t="s">
        <v>134</v>
      </c>
      <c r="N150" s="12" t="s">
        <v>135</v>
      </c>
      <c r="O150" s="12" t="s">
        <v>136</v>
      </c>
      <c r="P150" s="12" t="s">
        <v>138</v>
      </c>
      <c r="Q150" s="12" t="s">
        <v>137</v>
      </c>
      <c r="R150"/>
      <c r="S150"/>
      <c r="T150"/>
      <c r="U150"/>
      <c r="V150"/>
      <c r="W150"/>
      <c r="X150"/>
      <c r="Y150"/>
      <c r="Z150"/>
      <c r="AA150"/>
      <c r="AB150"/>
      <c r="AC150"/>
      <c r="AD150"/>
      <c r="AE150"/>
      <c r="AF150"/>
      <c r="AG150"/>
    </row>
    <row r="151" spans="1:33" s="3" customFormat="1" ht="79.5" customHeight="1" x14ac:dyDescent="0.2">
      <c r="A151" s="4" t="s">
        <v>29</v>
      </c>
      <c r="B151" s="4" t="s">
        <v>53</v>
      </c>
      <c r="C151" s="4" t="s">
        <v>4</v>
      </c>
      <c r="D151" s="4" t="s">
        <v>4</v>
      </c>
      <c r="E151" s="4" t="s">
        <v>2</v>
      </c>
      <c r="F151" s="4" t="s">
        <v>3</v>
      </c>
      <c r="G151" s="4" t="s">
        <v>101</v>
      </c>
      <c r="H151" s="13" t="s">
        <v>123</v>
      </c>
      <c r="I151" s="5">
        <v>59220000</v>
      </c>
      <c r="J151" s="5">
        <v>59220000</v>
      </c>
      <c r="K151" s="12" t="s">
        <v>132</v>
      </c>
      <c r="L151" s="12" t="s">
        <v>133</v>
      </c>
      <c r="M151" s="12" t="s">
        <v>134</v>
      </c>
      <c r="N151" s="12" t="s">
        <v>135</v>
      </c>
      <c r="O151" s="12" t="s">
        <v>136</v>
      </c>
      <c r="P151" s="12" t="s">
        <v>138</v>
      </c>
      <c r="Q151" s="12" t="s">
        <v>137</v>
      </c>
      <c r="R151"/>
      <c r="S151"/>
      <c r="T151"/>
      <c r="U151"/>
      <c r="V151"/>
      <c r="W151"/>
      <c r="X151"/>
      <c r="Y151"/>
      <c r="Z151"/>
      <c r="AA151"/>
      <c r="AB151"/>
      <c r="AC151"/>
      <c r="AD151"/>
      <c r="AE151"/>
      <c r="AF151"/>
      <c r="AG151"/>
    </row>
    <row r="152" spans="1:33" s="3" customFormat="1" ht="72" customHeight="1" x14ac:dyDescent="0.2">
      <c r="A152" s="4" t="s">
        <v>29</v>
      </c>
      <c r="B152" s="4" t="s">
        <v>58</v>
      </c>
      <c r="C152" s="4" t="s">
        <v>4</v>
      </c>
      <c r="D152" s="4" t="s">
        <v>4</v>
      </c>
      <c r="E152" s="4" t="s">
        <v>2</v>
      </c>
      <c r="F152" s="4" t="s">
        <v>3</v>
      </c>
      <c r="G152" s="4" t="s">
        <v>101</v>
      </c>
      <c r="H152" s="13" t="s">
        <v>123</v>
      </c>
      <c r="I152" s="5">
        <f>59220000+3180000</f>
        <v>62400000</v>
      </c>
      <c r="J152" s="5">
        <f>59220000+3180000</f>
        <v>62400000</v>
      </c>
      <c r="K152" s="12" t="s">
        <v>132</v>
      </c>
      <c r="L152" s="12" t="s">
        <v>133</v>
      </c>
      <c r="M152" s="12" t="s">
        <v>134</v>
      </c>
      <c r="N152" s="12" t="s">
        <v>135</v>
      </c>
      <c r="O152" s="12" t="s">
        <v>136</v>
      </c>
      <c r="P152" s="12" t="s">
        <v>138</v>
      </c>
      <c r="Q152" s="12" t="s">
        <v>137</v>
      </c>
      <c r="R152"/>
      <c r="S152"/>
      <c r="T152"/>
      <c r="U152"/>
      <c r="V152"/>
      <c r="W152"/>
      <c r="X152"/>
      <c r="Y152"/>
      <c r="Z152"/>
      <c r="AA152"/>
      <c r="AB152"/>
      <c r="AC152"/>
      <c r="AD152"/>
      <c r="AE152"/>
      <c r="AF152"/>
      <c r="AG152"/>
    </row>
    <row r="153" spans="1:33" s="3" customFormat="1" ht="38.25" customHeight="1" x14ac:dyDescent="0.2">
      <c r="A153" s="4" t="s">
        <v>40</v>
      </c>
      <c r="B153" s="4" t="s">
        <v>84</v>
      </c>
      <c r="C153" s="4" t="s">
        <v>4</v>
      </c>
      <c r="D153" s="4" t="s">
        <v>4</v>
      </c>
      <c r="E153" s="4" t="s">
        <v>2</v>
      </c>
      <c r="F153" s="4" t="s">
        <v>100</v>
      </c>
      <c r="G153" s="4" t="s">
        <v>101</v>
      </c>
      <c r="H153" s="13" t="s">
        <v>123</v>
      </c>
      <c r="I153" s="5">
        <v>33384000</v>
      </c>
      <c r="J153" s="5">
        <v>33384000</v>
      </c>
      <c r="K153" s="12" t="s">
        <v>132</v>
      </c>
      <c r="L153" s="12" t="s">
        <v>133</v>
      </c>
      <c r="M153" s="12" t="s">
        <v>134</v>
      </c>
      <c r="N153" s="12" t="s">
        <v>135</v>
      </c>
      <c r="O153" s="12" t="s">
        <v>136</v>
      </c>
      <c r="P153" s="12" t="s">
        <v>138</v>
      </c>
      <c r="Q153" s="12" t="s">
        <v>137</v>
      </c>
      <c r="R153"/>
      <c r="S153"/>
      <c r="T153"/>
      <c r="U153"/>
      <c r="V153"/>
      <c r="W153"/>
      <c r="X153"/>
      <c r="Y153"/>
      <c r="Z153"/>
      <c r="AA153"/>
      <c r="AB153"/>
      <c r="AC153"/>
      <c r="AD153"/>
      <c r="AE153"/>
      <c r="AF153"/>
      <c r="AG153"/>
    </row>
    <row r="154" spans="1:33" s="3" customFormat="1" ht="63.75" customHeight="1" x14ac:dyDescent="0.2">
      <c r="A154" s="4" t="s">
        <v>29</v>
      </c>
      <c r="B154" s="4" t="s">
        <v>66</v>
      </c>
      <c r="C154" s="4" t="s">
        <v>4</v>
      </c>
      <c r="D154" s="4" t="s">
        <v>4</v>
      </c>
      <c r="E154" s="4" t="s">
        <v>2</v>
      </c>
      <c r="F154" s="4" t="s">
        <v>100</v>
      </c>
      <c r="G154" s="4" t="s">
        <v>101</v>
      </c>
      <c r="H154" s="13" t="s">
        <v>123</v>
      </c>
      <c r="I154" s="5">
        <v>59220000</v>
      </c>
      <c r="J154" s="5">
        <v>59220000</v>
      </c>
      <c r="K154" s="12" t="s">
        <v>132</v>
      </c>
      <c r="L154" s="12" t="s">
        <v>133</v>
      </c>
      <c r="M154" s="12" t="s">
        <v>134</v>
      </c>
      <c r="N154" s="12" t="s">
        <v>135</v>
      </c>
      <c r="O154" s="12" t="s">
        <v>136</v>
      </c>
      <c r="P154" s="12" t="s">
        <v>138</v>
      </c>
      <c r="Q154" s="12" t="s">
        <v>137</v>
      </c>
      <c r="R154"/>
      <c r="S154"/>
      <c r="T154"/>
      <c r="U154"/>
      <c r="V154"/>
      <c r="W154"/>
      <c r="X154"/>
      <c r="Y154"/>
      <c r="Z154"/>
      <c r="AA154"/>
      <c r="AB154"/>
      <c r="AC154"/>
      <c r="AD154"/>
      <c r="AE154"/>
      <c r="AF154"/>
      <c r="AG154"/>
    </row>
    <row r="155" spans="1:33" s="3" customFormat="1" ht="28.5" x14ac:dyDescent="0.2">
      <c r="A155" s="4" t="s">
        <v>75</v>
      </c>
      <c r="B155" s="4" t="s">
        <v>90</v>
      </c>
      <c r="C155" s="4" t="s">
        <v>4</v>
      </c>
      <c r="D155" s="4" t="s">
        <v>4</v>
      </c>
      <c r="E155" s="4" t="s">
        <v>2</v>
      </c>
      <c r="F155" s="4" t="s">
        <v>100</v>
      </c>
      <c r="G155" s="4" t="s">
        <v>101</v>
      </c>
      <c r="H155" s="13" t="s">
        <v>123</v>
      </c>
      <c r="I155" s="5">
        <v>28500000</v>
      </c>
      <c r="J155" s="5">
        <v>28500000</v>
      </c>
      <c r="K155" s="12" t="s">
        <v>132</v>
      </c>
      <c r="L155" s="12" t="s">
        <v>133</v>
      </c>
      <c r="M155" s="12" t="s">
        <v>134</v>
      </c>
      <c r="N155" s="12" t="s">
        <v>135</v>
      </c>
      <c r="O155" s="12" t="s">
        <v>136</v>
      </c>
      <c r="P155" s="12" t="s">
        <v>138</v>
      </c>
      <c r="Q155" s="12" t="s">
        <v>137</v>
      </c>
      <c r="R155"/>
      <c r="S155"/>
      <c r="T155"/>
      <c r="U155"/>
      <c r="V155"/>
      <c r="W155"/>
      <c r="X155"/>
      <c r="Y155"/>
      <c r="Z155"/>
      <c r="AA155"/>
      <c r="AB155"/>
      <c r="AC155"/>
      <c r="AD155"/>
      <c r="AE155"/>
      <c r="AF155"/>
      <c r="AG155"/>
    </row>
    <row r="156" spans="1:33" s="3" customFormat="1" ht="72" customHeight="1" x14ac:dyDescent="0.2">
      <c r="A156" s="4" t="s">
        <v>29</v>
      </c>
      <c r="B156" s="4" t="s">
        <v>59</v>
      </c>
      <c r="C156" s="4" t="s">
        <v>4</v>
      </c>
      <c r="D156" s="4" t="s">
        <v>4</v>
      </c>
      <c r="E156" s="4" t="s">
        <v>2</v>
      </c>
      <c r="F156" s="4" t="s">
        <v>3</v>
      </c>
      <c r="G156" s="4" t="s">
        <v>101</v>
      </c>
      <c r="H156" s="13" t="s">
        <v>123</v>
      </c>
      <c r="I156" s="5">
        <v>59220000</v>
      </c>
      <c r="J156" s="5">
        <v>59220000</v>
      </c>
      <c r="K156" s="12" t="s">
        <v>132</v>
      </c>
      <c r="L156" s="12" t="s">
        <v>133</v>
      </c>
      <c r="M156" s="12" t="s">
        <v>134</v>
      </c>
      <c r="N156" s="12" t="s">
        <v>135</v>
      </c>
      <c r="O156" s="12" t="s">
        <v>136</v>
      </c>
      <c r="P156" s="12" t="s">
        <v>138</v>
      </c>
      <c r="Q156" s="12" t="s">
        <v>137</v>
      </c>
      <c r="R156"/>
      <c r="S156"/>
      <c r="T156"/>
      <c r="U156"/>
      <c r="V156"/>
      <c r="W156"/>
      <c r="X156"/>
      <c r="Y156"/>
      <c r="Z156"/>
      <c r="AA156"/>
      <c r="AB156"/>
      <c r="AC156"/>
      <c r="AD156"/>
      <c r="AE156"/>
      <c r="AF156"/>
      <c r="AG156"/>
    </row>
    <row r="157" spans="1:33" s="3" customFormat="1" ht="103.5" customHeight="1" x14ac:dyDescent="0.2">
      <c r="A157" s="4" t="s">
        <v>29</v>
      </c>
      <c r="B157" s="35" t="s">
        <v>139</v>
      </c>
      <c r="C157" s="4" t="s">
        <v>4</v>
      </c>
      <c r="D157" s="4" t="s">
        <v>4</v>
      </c>
      <c r="E157" s="4" t="s">
        <v>2</v>
      </c>
      <c r="F157" s="4" t="s">
        <v>100</v>
      </c>
      <c r="G157" s="4" t="s">
        <v>101</v>
      </c>
      <c r="H157" s="13" t="s">
        <v>123</v>
      </c>
      <c r="I157" s="5">
        <v>59220000</v>
      </c>
      <c r="J157" s="5">
        <v>59220000</v>
      </c>
      <c r="K157" s="12" t="s">
        <v>132</v>
      </c>
      <c r="L157" s="12" t="s">
        <v>133</v>
      </c>
      <c r="M157" s="12" t="s">
        <v>134</v>
      </c>
      <c r="N157" s="12" t="s">
        <v>135</v>
      </c>
      <c r="O157" s="12" t="s">
        <v>136</v>
      </c>
      <c r="P157" s="12" t="s">
        <v>138</v>
      </c>
      <c r="Q157" s="12" t="s">
        <v>137</v>
      </c>
      <c r="R157"/>
      <c r="S157"/>
      <c r="T157"/>
      <c r="U157"/>
      <c r="V157"/>
      <c r="W157"/>
      <c r="X157"/>
      <c r="Y157"/>
      <c r="Z157"/>
      <c r="AA157"/>
      <c r="AB157"/>
      <c r="AC157"/>
      <c r="AD157"/>
      <c r="AE157"/>
      <c r="AF157"/>
      <c r="AG157"/>
    </row>
    <row r="158" spans="1:33" s="3" customFormat="1" ht="97.5" customHeight="1" x14ac:dyDescent="0.2">
      <c r="A158" s="4" t="s">
        <v>29</v>
      </c>
      <c r="B158" s="4" t="s">
        <v>114</v>
      </c>
      <c r="C158" s="4" t="s">
        <v>4</v>
      </c>
      <c r="D158" s="4" t="s">
        <v>4</v>
      </c>
      <c r="E158" s="4" t="s">
        <v>2</v>
      </c>
      <c r="F158" s="4" t="s">
        <v>3</v>
      </c>
      <c r="G158" s="4" t="s">
        <v>101</v>
      </c>
      <c r="H158" s="13" t="s">
        <v>123</v>
      </c>
      <c r="I158" s="5">
        <v>59220000</v>
      </c>
      <c r="J158" s="5">
        <v>59220000</v>
      </c>
      <c r="K158" s="12" t="s">
        <v>132</v>
      </c>
      <c r="L158" s="12" t="s">
        <v>133</v>
      </c>
      <c r="M158" s="12" t="s">
        <v>134</v>
      </c>
      <c r="N158" s="12" t="s">
        <v>135</v>
      </c>
      <c r="O158" s="12" t="s">
        <v>136</v>
      </c>
      <c r="P158" s="12" t="s">
        <v>138</v>
      </c>
      <c r="Q158" s="12" t="s">
        <v>137</v>
      </c>
      <c r="R158"/>
      <c r="S158"/>
      <c r="T158"/>
      <c r="U158"/>
      <c r="V158"/>
      <c r="W158"/>
      <c r="X158"/>
      <c r="Y158"/>
      <c r="Z158"/>
      <c r="AA158"/>
      <c r="AB158"/>
      <c r="AC158"/>
      <c r="AD158"/>
      <c r="AE158"/>
      <c r="AF158"/>
      <c r="AG158"/>
    </row>
    <row r="159" spans="1:33" s="3" customFormat="1" ht="103.5" customHeight="1" x14ac:dyDescent="0.2">
      <c r="A159" s="4" t="s">
        <v>75</v>
      </c>
      <c r="B159" s="43" t="s">
        <v>181</v>
      </c>
      <c r="C159" s="4" t="s">
        <v>4</v>
      </c>
      <c r="D159" s="4" t="s">
        <v>4</v>
      </c>
      <c r="E159" s="4" t="s">
        <v>2</v>
      </c>
      <c r="F159" s="4" t="s">
        <v>100</v>
      </c>
      <c r="G159" s="4" t="s">
        <v>101</v>
      </c>
      <c r="H159" s="13" t="s">
        <v>123</v>
      </c>
      <c r="I159" s="5">
        <v>22680000</v>
      </c>
      <c r="J159" s="5">
        <v>22680000</v>
      </c>
      <c r="K159" s="12" t="s">
        <v>132</v>
      </c>
      <c r="L159" s="12" t="s">
        <v>133</v>
      </c>
      <c r="M159" s="12" t="s">
        <v>134</v>
      </c>
      <c r="N159" s="12" t="s">
        <v>135</v>
      </c>
      <c r="O159" s="12" t="s">
        <v>136</v>
      </c>
      <c r="P159" s="12" t="s">
        <v>138</v>
      </c>
      <c r="Q159" s="12" t="s">
        <v>137</v>
      </c>
      <c r="R159"/>
      <c r="S159"/>
      <c r="T159"/>
      <c r="U159"/>
      <c r="V159"/>
      <c r="W159"/>
      <c r="X159"/>
      <c r="Y159"/>
      <c r="Z159"/>
      <c r="AA159"/>
      <c r="AB159"/>
      <c r="AC159"/>
      <c r="AD159"/>
      <c r="AE159"/>
      <c r="AF159"/>
      <c r="AG159"/>
    </row>
    <row r="160" spans="1:33" s="3" customFormat="1" ht="56.25" customHeight="1" x14ac:dyDescent="0.2">
      <c r="A160" s="4" t="s">
        <v>29</v>
      </c>
      <c r="B160" s="4" t="s">
        <v>62</v>
      </c>
      <c r="C160" s="4" t="s">
        <v>4</v>
      </c>
      <c r="D160" s="4" t="s">
        <v>4</v>
      </c>
      <c r="E160" s="4" t="s">
        <v>2</v>
      </c>
      <c r="F160" s="4" t="s">
        <v>3</v>
      </c>
      <c r="G160" s="4" t="s">
        <v>101</v>
      </c>
      <c r="H160" s="13" t="s">
        <v>123</v>
      </c>
      <c r="I160" s="5">
        <v>73080000</v>
      </c>
      <c r="J160" s="5">
        <v>73080000</v>
      </c>
      <c r="K160" s="12" t="s">
        <v>132</v>
      </c>
      <c r="L160" s="12" t="s">
        <v>133</v>
      </c>
      <c r="M160" s="12" t="s">
        <v>134</v>
      </c>
      <c r="N160" s="12" t="s">
        <v>135</v>
      </c>
      <c r="O160" s="12" t="s">
        <v>136</v>
      </c>
      <c r="P160" s="12" t="s">
        <v>138</v>
      </c>
      <c r="Q160" s="12" t="s">
        <v>137</v>
      </c>
      <c r="R160"/>
      <c r="S160"/>
      <c r="T160"/>
      <c r="U160"/>
      <c r="V160"/>
      <c r="W160"/>
      <c r="X160"/>
      <c r="Y160"/>
      <c r="Z160"/>
      <c r="AA160"/>
      <c r="AB160"/>
      <c r="AC160"/>
      <c r="AD160"/>
      <c r="AE160"/>
      <c r="AF160"/>
      <c r="AG160"/>
    </row>
    <row r="161" spans="1:33" s="3" customFormat="1" ht="103.5" customHeight="1" x14ac:dyDescent="0.2">
      <c r="A161" s="4" t="s">
        <v>29</v>
      </c>
      <c r="B161" s="4" t="s">
        <v>89</v>
      </c>
      <c r="C161" s="4" t="s">
        <v>4</v>
      </c>
      <c r="D161" s="4" t="s">
        <v>4</v>
      </c>
      <c r="E161" s="4" t="s">
        <v>2</v>
      </c>
      <c r="F161" s="4" t="s">
        <v>100</v>
      </c>
      <c r="G161" s="4" t="s">
        <v>101</v>
      </c>
      <c r="H161" s="13" t="s">
        <v>123</v>
      </c>
      <c r="I161" s="5">
        <v>60480000</v>
      </c>
      <c r="J161" s="5">
        <v>60480000</v>
      </c>
      <c r="K161" s="12" t="s">
        <v>132</v>
      </c>
      <c r="L161" s="12" t="s">
        <v>133</v>
      </c>
      <c r="M161" s="12" t="s">
        <v>134</v>
      </c>
      <c r="N161" s="12" t="s">
        <v>135</v>
      </c>
      <c r="O161" s="12" t="s">
        <v>136</v>
      </c>
      <c r="P161" s="12" t="s">
        <v>138</v>
      </c>
      <c r="Q161" s="12" t="s">
        <v>137</v>
      </c>
      <c r="R161"/>
      <c r="S161"/>
      <c r="T161"/>
      <c r="U161"/>
      <c r="V161"/>
      <c r="W161"/>
      <c r="X161"/>
      <c r="Y161"/>
      <c r="Z161"/>
      <c r="AA161"/>
      <c r="AB161"/>
      <c r="AC161"/>
      <c r="AD161"/>
      <c r="AE161"/>
      <c r="AF161"/>
      <c r="AG161"/>
    </row>
    <row r="162" spans="1:33" s="3" customFormat="1" ht="103.5" customHeight="1" x14ac:dyDescent="0.2">
      <c r="A162" s="4" t="s">
        <v>29</v>
      </c>
      <c r="B162" s="4" t="s">
        <v>142</v>
      </c>
      <c r="C162" s="4" t="s">
        <v>4</v>
      </c>
      <c r="D162" s="4" t="s">
        <v>4</v>
      </c>
      <c r="E162" s="4" t="s">
        <v>2</v>
      </c>
      <c r="F162" s="4" t="s">
        <v>100</v>
      </c>
      <c r="G162" s="4" t="s">
        <v>101</v>
      </c>
      <c r="H162" s="13" t="s">
        <v>123</v>
      </c>
      <c r="I162" s="5">
        <v>59220000</v>
      </c>
      <c r="J162" s="5">
        <v>59220000</v>
      </c>
      <c r="K162" s="12" t="s">
        <v>132</v>
      </c>
      <c r="L162" s="12" t="s">
        <v>133</v>
      </c>
      <c r="M162" s="12" t="s">
        <v>134</v>
      </c>
      <c r="N162" s="12" t="s">
        <v>135</v>
      </c>
      <c r="O162" s="12" t="s">
        <v>136</v>
      </c>
      <c r="P162" s="12" t="s">
        <v>138</v>
      </c>
      <c r="Q162" s="12" t="s">
        <v>137</v>
      </c>
      <c r="R162"/>
      <c r="S162"/>
      <c r="T162"/>
      <c r="U162"/>
      <c r="V162"/>
      <c r="W162"/>
      <c r="X162"/>
      <c r="Y162"/>
      <c r="Z162"/>
      <c r="AA162"/>
      <c r="AB162"/>
      <c r="AC162"/>
      <c r="AD162"/>
      <c r="AE162"/>
      <c r="AF162"/>
      <c r="AG162"/>
    </row>
    <row r="163" spans="1:33" s="3" customFormat="1" ht="108.75" customHeight="1" x14ac:dyDescent="0.2">
      <c r="A163" s="4" t="s">
        <v>29</v>
      </c>
      <c r="B163" s="33" t="s">
        <v>109</v>
      </c>
      <c r="C163" s="4" t="s">
        <v>4</v>
      </c>
      <c r="D163" s="4" t="s">
        <v>4</v>
      </c>
      <c r="E163" s="4" t="s">
        <v>188</v>
      </c>
      <c r="F163" s="4" t="s">
        <v>3</v>
      </c>
      <c r="G163" s="4" t="s">
        <v>101</v>
      </c>
      <c r="H163" s="13" t="s">
        <v>123</v>
      </c>
      <c r="I163" s="5">
        <v>39480000</v>
      </c>
      <c r="J163" s="5">
        <v>39480000</v>
      </c>
      <c r="K163" s="12" t="s">
        <v>132</v>
      </c>
      <c r="L163" s="12" t="s">
        <v>133</v>
      </c>
      <c r="M163" s="12" t="s">
        <v>134</v>
      </c>
      <c r="N163" s="12" t="s">
        <v>135</v>
      </c>
      <c r="O163" s="12" t="s">
        <v>136</v>
      </c>
      <c r="P163" s="12" t="s">
        <v>138</v>
      </c>
      <c r="Q163" s="12" t="s">
        <v>137</v>
      </c>
      <c r="R163"/>
      <c r="S163"/>
      <c r="T163"/>
      <c r="U163"/>
      <c r="V163"/>
      <c r="W163"/>
      <c r="X163"/>
      <c r="Y163"/>
      <c r="Z163"/>
      <c r="AA163"/>
      <c r="AB163"/>
      <c r="AC163"/>
      <c r="AD163"/>
      <c r="AE163"/>
      <c r="AF163"/>
      <c r="AG163"/>
    </row>
    <row r="164" spans="1:33" s="3" customFormat="1" ht="108.75" customHeight="1" x14ac:dyDescent="0.2">
      <c r="A164" s="4" t="s">
        <v>29</v>
      </c>
      <c r="B164" s="33" t="s">
        <v>109</v>
      </c>
      <c r="C164" s="4" t="s">
        <v>199</v>
      </c>
      <c r="D164" s="4" t="s">
        <v>199</v>
      </c>
      <c r="E164" s="4" t="s">
        <v>35</v>
      </c>
      <c r="F164" s="4" t="s">
        <v>3</v>
      </c>
      <c r="G164" s="4" t="s">
        <v>101</v>
      </c>
      <c r="H164" s="13" t="s">
        <v>123</v>
      </c>
      <c r="I164" s="5">
        <v>19740000</v>
      </c>
      <c r="J164" s="5">
        <v>19740000</v>
      </c>
      <c r="K164" s="12" t="s">
        <v>132</v>
      </c>
      <c r="L164" s="12" t="s">
        <v>133</v>
      </c>
      <c r="M164" s="12" t="s">
        <v>134</v>
      </c>
      <c r="N164" s="12" t="s">
        <v>135</v>
      </c>
      <c r="O164" s="12" t="s">
        <v>136</v>
      </c>
      <c r="P164" s="12" t="s">
        <v>138</v>
      </c>
      <c r="Q164" s="12" t="s">
        <v>137</v>
      </c>
      <c r="R164"/>
      <c r="S164"/>
      <c r="T164"/>
      <c r="U164"/>
      <c r="V164"/>
      <c r="W164"/>
      <c r="X164"/>
      <c r="Y164"/>
      <c r="Z164"/>
      <c r="AA164"/>
      <c r="AB164"/>
      <c r="AC164"/>
      <c r="AD164"/>
      <c r="AE164"/>
      <c r="AF164"/>
      <c r="AG164"/>
    </row>
    <row r="165" spans="1:33" s="3" customFormat="1" ht="75" customHeight="1" x14ac:dyDescent="0.2">
      <c r="A165" s="4" t="s">
        <v>29</v>
      </c>
      <c r="B165" s="20" t="s">
        <v>52</v>
      </c>
      <c r="C165" s="4" t="s">
        <v>4</v>
      </c>
      <c r="D165" s="4" t="s">
        <v>4</v>
      </c>
      <c r="E165" s="4" t="s">
        <v>2</v>
      </c>
      <c r="F165" s="4" t="s">
        <v>3</v>
      </c>
      <c r="G165" s="4" t="s">
        <v>101</v>
      </c>
      <c r="H165" s="13" t="s">
        <v>123</v>
      </c>
      <c r="I165" s="19">
        <v>6648733</v>
      </c>
      <c r="J165" s="19">
        <v>6648733</v>
      </c>
      <c r="K165" s="12" t="s">
        <v>132</v>
      </c>
      <c r="L165" s="12" t="s">
        <v>133</v>
      </c>
      <c r="M165" s="12" t="s">
        <v>134</v>
      </c>
      <c r="N165" s="12" t="s">
        <v>135</v>
      </c>
      <c r="O165" s="12" t="s">
        <v>136</v>
      </c>
      <c r="P165" s="12" t="s">
        <v>138</v>
      </c>
      <c r="Q165" s="12" t="s">
        <v>137</v>
      </c>
      <c r="R165"/>
      <c r="S165"/>
      <c r="T165"/>
      <c r="U165"/>
      <c r="V165"/>
      <c r="W165"/>
      <c r="X165"/>
      <c r="Y165"/>
      <c r="Z165"/>
      <c r="AA165"/>
      <c r="AB165"/>
      <c r="AC165"/>
      <c r="AD165"/>
      <c r="AE165"/>
      <c r="AF165"/>
      <c r="AG165"/>
    </row>
    <row r="166" spans="1:33" s="3" customFormat="1" ht="108.75" customHeight="1" x14ac:dyDescent="0.2">
      <c r="A166" s="4" t="s">
        <v>210</v>
      </c>
      <c r="B166" s="33" t="s">
        <v>234</v>
      </c>
      <c r="C166" s="4" t="s">
        <v>156</v>
      </c>
      <c r="D166" s="4" t="s">
        <v>145</v>
      </c>
      <c r="E166" s="4" t="s">
        <v>107</v>
      </c>
      <c r="F166" s="4" t="s">
        <v>3</v>
      </c>
      <c r="G166" s="4" t="s">
        <v>19</v>
      </c>
      <c r="H166" s="13" t="s">
        <v>123</v>
      </c>
      <c r="I166" s="5">
        <f>205545692-545692-5117500</f>
        <v>199882500</v>
      </c>
      <c r="J166" s="5">
        <f>205545692-545692-5117500</f>
        <v>199882500</v>
      </c>
      <c r="K166" s="12" t="s">
        <v>132</v>
      </c>
      <c r="L166" s="12" t="s">
        <v>133</v>
      </c>
      <c r="M166" s="12" t="s">
        <v>134</v>
      </c>
      <c r="N166" s="12" t="s">
        <v>135</v>
      </c>
      <c r="O166" s="12" t="s">
        <v>136</v>
      </c>
      <c r="P166" s="12" t="s">
        <v>138</v>
      </c>
      <c r="Q166" s="12" t="s">
        <v>137</v>
      </c>
      <c r="R166"/>
      <c r="S166"/>
      <c r="T166"/>
      <c r="U166"/>
      <c r="V166"/>
      <c r="W166"/>
      <c r="X166"/>
      <c r="Y166"/>
      <c r="Z166"/>
      <c r="AA166"/>
      <c r="AB166"/>
      <c r="AC166"/>
      <c r="AD166"/>
      <c r="AE166"/>
      <c r="AF166"/>
      <c r="AG166"/>
    </row>
    <row r="167" spans="1:33" s="3" customFormat="1" ht="56.25" customHeight="1" x14ac:dyDescent="0.2">
      <c r="A167" s="44" t="s">
        <v>211</v>
      </c>
      <c r="B167" s="4" t="s">
        <v>202</v>
      </c>
      <c r="C167" s="4" t="s">
        <v>203</v>
      </c>
      <c r="D167" s="4" t="s">
        <v>151</v>
      </c>
      <c r="E167" s="4" t="s">
        <v>107</v>
      </c>
      <c r="F167" s="4" t="s">
        <v>198</v>
      </c>
      <c r="G167" s="4" t="s">
        <v>10</v>
      </c>
      <c r="H167" s="13" t="s">
        <v>123</v>
      </c>
      <c r="I167" s="5">
        <f>14506308-3931160</f>
        <v>10575148</v>
      </c>
      <c r="J167" s="5">
        <f>14506308-3931160</f>
        <v>10575148</v>
      </c>
      <c r="K167" s="12" t="s">
        <v>132</v>
      </c>
      <c r="L167" s="12" t="s">
        <v>133</v>
      </c>
      <c r="M167" s="12" t="s">
        <v>134</v>
      </c>
      <c r="N167" s="12" t="s">
        <v>135</v>
      </c>
      <c r="O167" s="12" t="s">
        <v>136</v>
      </c>
      <c r="P167" s="12" t="s">
        <v>138</v>
      </c>
      <c r="Q167" s="12" t="s">
        <v>137</v>
      </c>
      <c r="R167"/>
      <c r="S167"/>
      <c r="T167"/>
      <c r="U167"/>
      <c r="V167"/>
      <c r="W167"/>
      <c r="X167"/>
      <c r="Y167"/>
      <c r="Z167"/>
      <c r="AA167"/>
      <c r="AB167"/>
      <c r="AC167"/>
      <c r="AD167"/>
      <c r="AE167"/>
      <c r="AF167"/>
      <c r="AG167"/>
    </row>
    <row r="168" spans="1:33" s="3" customFormat="1" ht="85.5" customHeight="1" x14ac:dyDescent="0.25">
      <c r="A168" s="45" t="s">
        <v>279</v>
      </c>
      <c r="B168" s="46" t="s">
        <v>276</v>
      </c>
      <c r="C168" s="4" t="s">
        <v>265</v>
      </c>
      <c r="D168" s="4" t="s">
        <v>265</v>
      </c>
      <c r="E168" s="4" t="s">
        <v>277</v>
      </c>
      <c r="F168" s="4" t="s">
        <v>100</v>
      </c>
      <c r="G168" s="4" t="s">
        <v>14</v>
      </c>
      <c r="H168" s="13" t="s">
        <v>123</v>
      </c>
      <c r="I168" s="5">
        <v>1200000000</v>
      </c>
      <c r="J168" s="5">
        <v>1200000000</v>
      </c>
      <c r="K168" s="12" t="s">
        <v>132</v>
      </c>
      <c r="L168" s="12" t="s">
        <v>133</v>
      </c>
      <c r="M168" s="12" t="s">
        <v>134</v>
      </c>
      <c r="N168" s="12" t="s">
        <v>135</v>
      </c>
      <c r="O168" s="12" t="s">
        <v>136</v>
      </c>
      <c r="P168" s="12" t="s">
        <v>138</v>
      </c>
      <c r="Q168" s="12" t="s">
        <v>137</v>
      </c>
      <c r="R168"/>
      <c r="S168"/>
      <c r="T168"/>
      <c r="U168"/>
      <c r="V168"/>
      <c r="W168"/>
      <c r="X168"/>
      <c r="Y168"/>
      <c r="Z168"/>
      <c r="AA168"/>
      <c r="AB168"/>
      <c r="AC168"/>
      <c r="AD168"/>
      <c r="AE168"/>
      <c r="AF168"/>
      <c r="AG168"/>
    </row>
    <row r="169" spans="1:33" s="3" customFormat="1" ht="102.75" customHeight="1" x14ac:dyDescent="0.25">
      <c r="A169" s="4" t="s">
        <v>75</v>
      </c>
      <c r="B169" s="45" t="s">
        <v>278</v>
      </c>
      <c r="C169" s="4" t="s">
        <v>271</v>
      </c>
      <c r="D169" s="4" t="s">
        <v>282</v>
      </c>
      <c r="E169" s="4" t="s">
        <v>188</v>
      </c>
      <c r="F169" s="4" t="s">
        <v>100</v>
      </c>
      <c r="G169" s="4" t="s">
        <v>14</v>
      </c>
      <c r="H169" s="13" t="s">
        <v>123</v>
      </c>
      <c r="I169" s="5">
        <v>120000000</v>
      </c>
      <c r="J169" s="5">
        <v>120000000</v>
      </c>
      <c r="K169" s="12" t="s">
        <v>132</v>
      </c>
      <c r="L169" s="12" t="s">
        <v>133</v>
      </c>
      <c r="M169" s="12" t="s">
        <v>134</v>
      </c>
      <c r="N169" s="12" t="s">
        <v>135</v>
      </c>
      <c r="O169" s="12" t="s">
        <v>136</v>
      </c>
      <c r="P169" s="12" t="s">
        <v>138</v>
      </c>
      <c r="Q169" s="12" t="s">
        <v>137</v>
      </c>
      <c r="R169"/>
      <c r="S169"/>
      <c r="T169"/>
      <c r="U169"/>
      <c r="V169"/>
      <c r="W169"/>
      <c r="X169"/>
      <c r="Y169"/>
      <c r="Z169"/>
      <c r="AA169"/>
      <c r="AB169"/>
      <c r="AC169"/>
      <c r="AD169"/>
      <c r="AE169"/>
      <c r="AF169"/>
      <c r="AG169"/>
    </row>
    <row r="170" spans="1:33" s="3" customFormat="1" ht="102.75" customHeight="1" x14ac:dyDescent="0.25">
      <c r="A170" s="4" t="s">
        <v>75</v>
      </c>
      <c r="B170" s="46" t="s">
        <v>287</v>
      </c>
      <c r="C170" s="4" t="s">
        <v>146</v>
      </c>
      <c r="D170" s="4" t="s">
        <v>146</v>
      </c>
      <c r="E170" s="4" t="s">
        <v>24</v>
      </c>
      <c r="F170" s="4" t="s">
        <v>100</v>
      </c>
      <c r="G170" s="4" t="s">
        <v>101</v>
      </c>
      <c r="H170" s="13" t="s">
        <v>123</v>
      </c>
      <c r="I170" s="5">
        <v>14000000</v>
      </c>
      <c r="J170" s="5">
        <v>14000000</v>
      </c>
      <c r="K170" s="12" t="s">
        <v>132</v>
      </c>
      <c r="L170" s="12" t="s">
        <v>133</v>
      </c>
      <c r="M170" s="12" t="s">
        <v>134</v>
      </c>
      <c r="N170" s="12" t="s">
        <v>135</v>
      </c>
      <c r="O170" s="12" t="s">
        <v>136</v>
      </c>
      <c r="P170" s="12" t="s">
        <v>138</v>
      </c>
      <c r="Q170" s="12" t="s">
        <v>137</v>
      </c>
      <c r="R170"/>
      <c r="S170"/>
      <c r="T170"/>
      <c r="U170"/>
      <c r="V170"/>
      <c r="W170"/>
      <c r="X170"/>
      <c r="Y170"/>
      <c r="Z170"/>
      <c r="AA170"/>
      <c r="AB170"/>
      <c r="AC170"/>
      <c r="AD170"/>
      <c r="AE170"/>
      <c r="AF170"/>
      <c r="AG170"/>
    </row>
    <row r="171" spans="1:33" s="3" customFormat="1" ht="102.75" customHeight="1" x14ac:dyDescent="0.25">
      <c r="A171" s="4" t="s">
        <v>75</v>
      </c>
      <c r="B171" s="46" t="s">
        <v>287</v>
      </c>
      <c r="C171" s="4" t="s">
        <v>146</v>
      </c>
      <c r="D171" s="4" t="s">
        <v>146</v>
      </c>
      <c r="E171" s="4" t="s">
        <v>24</v>
      </c>
      <c r="F171" s="4" t="s">
        <v>100</v>
      </c>
      <c r="G171" s="4" t="s">
        <v>101</v>
      </c>
      <c r="H171" s="13" t="s">
        <v>123</v>
      </c>
      <c r="I171" s="5">
        <v>14000000</v>
      </c>
      <c r="J171" s="5">
        <v>14000000</v>
      </c>
      <c r="K171" s="12" t="s">
        <v>132</v>
      </c>
      <c r="L171" s="12" t="s">
        <v>133</v>
      </c>
      <c r="M171" s="12" t="s">
        <v>134</v>
      </c>
      <c r="N171" s="12" t="s">
        <v>135</v>
      </c>
      <c r="O171" s="12" t="s">
        <v>136</v>
      </c>
      <c r="P171" s="12" t="s">
        <v>138</v>
      </c>
      <c r="Q171" s="12" t="s">
        <v>137</v>
      </c>
      <c r="R171"/>
      <c r="S171"/>
      <c r="T171"/>
      <c r="U171"/>
      <c r="V171"/>
      <c r="W171"/>
      <c r="X171"/>
      <c r="Y171"/>
      <c r="Z171"/>
      <c r="AA171"/>
      <c r="AB171"/>
      <c r="AC171"/>
      <c r="AD171"/>
      <c r="AE171"/>
      <c r="AF171"/>
      <c r="AG171"/>
    </row>
    <row r="172" spans="1:33" s="3" customFormat="1" ht="102.75" customHeight="1" x14ac:dyDescent="0.25">
      <c r="A172" s="4" t="s">
        <v>75</v>
      </c>
      <c r="B172" s="46" t="s">
        <v>287</v>
      </c>
      <c r="C172" s="4" t="s">
        <v>146</v>
      </c>
      <c r="D172" s="4" t="s">
        <v>146</v>
      </c>
      <c r="E172" s="4" t="s">
        <v>24</v>
      </c>
      <c r="F172" s="4" t="s">
        <v>100</v>
      </c>
      <c r="G172" s="4" t="s">
        <v>101</v>
      </c>
      <c r="H172" s="13" t="s">
        <v>123</v>
      </c>
      <c r="I172" s="5">
        <v>14000000</v>
      </c>
      <c r="J172" s="5">
        <v>14000000</v>
      </c>
      <c r="K172" s="12" t="s">
        <v>132</v>
      </c>
      <c r="L172" s="12" t="s">
        <v>133</v>
      </c>
      <c r="M172" s="12" t="s">
        <v>134</v>
      </c>
      <c r="N172" s="12" t="s">
        <v>135</v>
      </c>
      <c r="O172" s="12" t="s">
        <v>136</v>
      </c>
      <c r="P172" s="12" t="s">
        <v>138</v>
      </c>
      <c r="Q172" s="12" t="s">
        <v>137</v>
      </c>
      <c r="R172"/>
      <c r="S172"/>
      <c r="T172"/>
      <c r="U172"/>
      <c r="V172"/>
      <c r="W172"/>
      <c r="X172"/>
      <c r="Y172"/>
      <c r="Z172"/>
      <c r="AA172"/>
      <c r="AB172"/>
      <c r="AC172"/>
      <c r="AD172"/>
      <c r="AE172"/>
      <c r="AF172"/>
      <c r="AG172"/>
    </row>
    <row r="173" spans="1:33" s="3" customFormat="1" ht="102.75" customHeight="1" x14ac:dyDescent="0.25">
      <c r="A173" s="4" t="s">
        <v>75</v>
      </c>
      <c r="B173" s="46" t="s">
        <v>287</v>
      </c>
      <c r="C173" s="4" t="s">
        <v>146</v>
      </c>
      <c r="D173" s="4" t="s">
        <v>146</v>
      </c>
      <c r="E173" s="4" t="s">
        <v>24</v>
      </c>
      <c r="F173" s="4" t="s">
        <v>100</v>
      </c>
      <c r="G173" s="4" t="s">
        <v>101</v>
      </c>
      <c r="H173" s="13" t="s">
        <v>123</v>
      </c>
      <c r="I173" s="5">
        <v>14000000</v>
      </c>
      <c r="J173" s="5">
        <v>14000000</v>
      </c>
      <c r="K173" s="12" t="s">
        <v>132</v>
      </c>
      <c r="L173" s="12" t="s">
        <v>133</v>
      </c>
      <c r="M173" s="12" t="s">
        <v>134</v>
      </c>
      <c r="N173" s="12" t="s">
        <v>135</v>
      </c>
      <c r="O173" s="12" t="s">
        <v>136</v>
      </c>
      <c r="P173" s="12" t="s">
        <v>138</v>
      </c>
      <c r="Q173" s="12" t="s">
        <v>137</v>
      </c>
      <c r="R173"/>
      <c r="S173"/>
      <c r="T173"/>
      <c r="U173"/>
      <c r="V173"/>
      <c r="W173"/>
      <c r="X173"/>
      <c r="Y173"/>
      <c r="Z173"/>
      <c r="AA173"/>
      <c r="AB173"/>
      <c r="AC173"/>
      <c r="AD173"/>
      <c r="AE173"/>
      <c r="AF173"/>
      <c r="AG173"/>
    </row>
    <row r="174" spans="1:33" s="3" customFormat="1" ht="102.75" customHeight="1" x14ac:dyDescent="0.25">
      <c r="A174" s="4" t="s">
        <v>75</v>
      </c>
      <c r="B174" s="46" t="s">
        <v>287</v>
      </c>
      <c r="C174" s="4" t="s">
        <v>146</v>
      </c>
      <c r="D174" s="4" t="s">
        <v>146</v>
      </c>
      <c r="E174" s="4" t="s">
        <v>24</v>
      </c>
      <c r="F174" s="4" t="s">
        <v>100</v>
      </c>
      <c r="G174" s="4" t="s">
        <v>101</v>
      </c>
      <c r="H174" s="13" t="s">
        <v>123</v>
      </c>
      <c r="I174" s="5">
        <v>14000000</v>
      </c>
      <c r="J174" s="5">
        <v>14000000</v>
      </c>
      <c r="K174" s="12" t="s">
        <v>132</v>
      </c>
      <c r="L174" s="12" t="s">
        <v>133</v>
      </c>
      <c r="M174" s="12" t="s">
        <v>134</v>
      </c>
      <c r="N174" s="12" t="s">
        <v>135</v>
      </c>
      <c r="O174" s="12" t="s">
        <v>136</v>
      </c>
      <c r="P174" s="12" t="s">
        <v>138</v>
      </c>
      <c r="Q174" s="12" t="s">
        <v>137</v>
      </c>
      <c r="R174"/>
      <c r="S174"/>
      <c r="T174"/>
      <c r="U174"/>
      <c r="V174"/>
      <c r="W174"/>
      <c r="X174"/>
      <c r="Y174"/>
      <c r="Z174"/>
      <c r="AA174"/>
      <c r="AB174"/>
      <c r="AC174"/>
      <c r="AD174"/>
      <c r="AE174"/>
      <c r="AF174"/>
      <c r="AG174"/>
    </row>
    <row r="175" spans="1:33" s="3" customFormat="1" ht="102.75" customHeight="1" x14ac:dyDescent="0.25">
      <c r="A175" s="4" t="s">
        <v>75</v>
      </c>
      <c r="B175" s="46" t="s">
        <v>287</v>
      </c>
      <c r="C175" s="4" t="s">
        <v>146</v>
      </c>
      <c r="D175" s="4" t="s">
        <v>146</v>
      </c>
      <c r="E175" s="4" t="s">
        <v>24</v>
      </c>
      <c r="F175" s="4" t="s">
        <v>100</v>
      </c>
      <c r="G175" s="4" t="s">
        <v>101</v>
      </c>
      <c r="H175" s="13" t="s">
        <v>123</v>
      </c>
      <c r="I175" s="5">
        <v>14000000</v>
      </c>
      <c r="J175" s="5">
        <v>14000000</v>
      </c>
      <c r="K175" s="12" t="s">
        <v>132</v>
      </c>
      <c r="L175" s="12" t="s">
        <v>133</v>
      </c>
      <c r="M175" s="12" t="s">
        <v>134</v>
      </c>
      <c r="N175" s="12" t="s">
        <v>135</v>
      </c>
      <c r="O175" s="12" t="s">
        <v>136</v>
      </c>
      <c r="P175" s="12" t="s">
        <v>138</v>
      </c>
      <c r="Q175" s="12" t="s">
        <v>137</v>
      </c>
      <c r="R175"/>
      <c r="S175"/>
      <c r="T175"/>
      <c r="U175"/>
      <c r="V175"/>
      <c r="W175"/>
      <c r="X175"/>
      <c r="Y175"/>
      <c r="Z175"/>
      <c r="AA175"/>
      <c r="AB175"/>
      <c r="AC175"/>
      <c r="AD175"/>
      <c r="AE175"/>
      <c r="AF175"/>
      <c r="AG175"/>
    </row>
    <row r="176" spans="1:33" s="3" customFormat="1" ht="102.75" customHeight="1" x14ac:dyDescent="0.25">
      <c r="A176" s="4" t="s">
        <v>75</v>
      </c>
      <c r="B176" s="46" t="s">
        <v>287</v>
      </c>
      <c r="C176" s="4" t="s">
        <v>146</v>
      </c>
      <c r="D176" s="4" t="s">
        <v>146</v>
      </c>
      <c r="E176" s="4" t="s">
        <v>24</v>
      </c>
      <c r="F176" s="4" t="s">
        <v>100</v>
      </c>
      <c r="G176" s="4" t="s">
        <v>101</v>
      </c>
      <c r="H176" s="13" t="s">
        <v>123</v>
      </c>
      <c r="I176" s="5">
        <v>14000000</v>
      </c>
      <c r="J176" s="5">
        <v>14000000</v>
      </c>
      <c r="K176" s="12" t="s">
        <v>132</v>
      </c>
      <c r="L176" s="12" t="s">
        <v>133</v>
      </c>
      <c r="M176" s="12" t="s">
        <v>134</v>
      </c>
      <c r="N176" s="12" t="s">
        <v>135</v>
      </c>
      <c r="O176" s="12" t="s">
        <v>136</v>
      </c>
      <c r="P176" s="12" t="s">
        <v>138</v>
      </c>
      <c r="Q176" s="12" t="s">
        <v>137</v>
      </c>
      <c r="R176"/>
      <c r="S176"/>
      <c r="T176"/>
      <c r="U176"/>
      <c r="V176"/>
      <c r="W176"/>
      <c r="X176"/>
      <c r="Y176"/>
      <c r="Z176"/>
      <c r="AA176"/>
      <c r="AB176"/>
      <c r="AC176"/>
      <c r="AD176"/>
      <c r="AE176"/>
      <c r="AF176"/>
      <c r="AG176"/>
    </row>
    <row r="177" spans="1:33" s="3" customFormat="1" ht="102.75" customHeight="1" x14ac:dyDescent="0.25">
      <c r="A177" s="4" t="s">
        <v>75</v>
      </c>
      <c r="B177" s="46" t="s">
        <v>287</v>
      </c>
      <c r="C177" s="4" t="s">
        <v>146</v>
      </c>
      <c r="D177" s="4" t="s">
        <v>146</v>
      </c>
      <c r="E177" s="4" t="s">
        <v>24</v>
      </c>
      <c r="F177" s="4" t="s">
        <v>100</v>
      </c>
      <c r="G177" s="4" t="s">
        <v>101</v>
      </c>
      <c r="H177" s="13" t="s">
        <v>123</v>
      </c>
      <c r="I177" s="5">
        <v>14000000</v>
      </c>
      <c r="J177" s="5">
        <v>14000000</v>
      </c>
      <c r="K177" s="12" t="s">
        <v>132</v>
      </c>
      <c r="L177" s="12" t="s">
        <v>133</v>
      </c>
      <c r="M177" s="12" t="s">
        <v>134</v>
      </c>
      <c r="N177" s="12" t="s">
        <v>135</v>
      </c>
      <c r="O177" s="12" t="s">
        <v>136</v>
      </c>
      <c r="P177" s="12" t="s">
        <v>138</v>
      </c>
      <c r="Q177" s="12" t="s">
        <v>137</v>
      </c>
      <c r="R177"/>
      <c r="S177"/>
      <c r="T177"/>
      <c r="U177"/>
      <c r="V177"/>
      <c r="W177"/>
      <c r="X177"/>
      <c r="Y177"/>
      <c r="Z177"/>
      <c r="AA177"/>
      <c r="AB177"/>
      <c r="AC177"/>
      <c r="AD177"/>
      <c r="AE177"/>
      <c r="AF177"/>
      <c r="AG177"/>
    </row>
    <row r="178" spans="1:33" s="3" customFormat="1" ht="102.75" customHeight="1" x14ac:dyDescent="0.25">
      <c r="A178" s="4" t="s">
        <v>75</v>
      </c>
      <c r="B178" s="46" t="s">
        <v>287</v>
      </c>
      <c r="C178" s="4" t="s">
        <v>146</v>
      </c>
      <c r="D178" s="4" t="s">
        <v>146</v>
      </c>
      <c r="E178" s="4" t="s">
        <v>24</v>
      </c>
      <c r="F178" s="4" t="s">
        <v>100</v>
      </c>
      <c r="G178" s="4" t="s">
        <v>101</v>
      </c>
      <c r="H178" s="13" t="s">
        <v>123</v>
      </c>
      <c r="I178" s="5">
        <v>14000000</v>
      </c>
      <c r="J178" s="5">
        <v>14000000</v>
      </c>
      <c r="K178" s="12" t="s">
        <v>132</v>
      </c>
      <c r="L178" s="12" t="s">
        <v>133</v>
      </c>
      <c r="M178" s="12" t="s">
        <v>134</v>
      </c>
      <c r="N178" s="12" t="s">
        <v>135</v>
      </c>
      <c r="O178" s="12" t="s">
        <v>136</v>
      </c>
      <c r="P178" s="12" t="s">
        <v>138</v>
      </c>
      <c r="Q178" s="12" t="s">
        <v>137</v>
      </c>
      <c r="R178"/>
      <c r="S178"/>
      <c r="T178"/>
      <c r="U178"/>
      <c r="V178"/>
      <c r="W178"/>
      <c r="X178"/>
      <c r="Y178"/>
      <c r="Z178"/>
      <c r="AA178"/>
      <c r="AB178"/>
      <c r="AC178"/>
      <c r="AD178"/>
      <c r="AE178"/>
      <c r="AF178"/>
      <c r="AG178"/>
    </row>
    <row r="179" spans="1:33" s="3" customFormat="1" ht="102.75" customHeight="1" x14ac:dyDescent="0.25">
      <c r="A179" s="4" t="s">
        <v>75</v>
      </c>
      <c r="B179" s="46" t="s">
        <v>287</v>
      </c>
      <c r="C179" s="4" t="s">
        <v>146</v>
      </c>
      <c r="D179" s="4" t="s">
        <v>146</v>
      </c>
      <c r="E179" s="4" t="s">
        <v>24</v>
      </c>
      <c r="F179" s="4" t="s">
        <v>100</v>
      </c>
      <c r="G179" s="4" t="s">
        <v>101</v>
      </c>
      <c r="H179" s="13" t="s">
        <v>123</v>
      </c>
      <c r="I179" s="5">
        <v>14000000</v>
      </c>
      <c r="J179" s="5">
        <v>14000000</v>
      </c>
      <c r="K179" s="12" t="s">
        <v>132</v>
      </c>
      <c r="L179" s="12" t="s">
        <v>133</v>
      </c>
      <c r="M179" s="12" t="s">
        <v>134</v>
      </c>
      <c r="N179" s="12" t="s">
        <v>135</v>
      </c>
      <c r="O179" s="12" t="s">
        <v>136</v>
      </c>
      <c r="P179" s="12" t="s">
        <v>138</v>
      </c>
      <c r="Q179" s="12" t="s">
        <v>137</v>
      </c>
      <c r="R179"/>
      <c r="S179"/>
      <c r="T179"/>
      <c r="U179"/>
      <c r="V179"/>
      <c r="W179"/>
      <c r="X179"/>
      <c r="Y179"/>
      <c r="Z179"/>
      <c r="AA179"/>
      <c r="AB179"/>
      <c r="AC179"/>
      <c r="AD179"/>
      <c r="AE179"/>
      <c r="AF179"/>
      <c r="AG179"/>
    </row>
    <row r="180" spans="1:33" s="3" customFormat="1" ht="102.75" customHeight="1" x14ac:dyDescent="0.25">
      <c r="A180" s="4" t="s">
        <v>29</v>
      </c>
      <c r="B180" s="46" t="s">
        <v>288</v>
      </c>
      <c r="C180" s="4" t="s">
        <v>231</v>
      </c>
      <c r="D180" s="4" t="s">
        <v>246</v>
      </c>
      <c r="E180" s="4" t="s">
        <v>6</v>
      </c>
      <c r="F180" s="4" t="s">
        <v>100</v>
      </c>
      <c r="G180" s="4" t="s">
        <v>101</v>
      </c>
      <c r="H180" s="13" t="s">
        <v>123</v>
      </c>
      <c r="I180" s="5">
        <v>33000000</v>
      </c>
      <c r="J180" s="5">
        <v>33000000</v>
      </c>
      <c r="K180" s="12" t="s">
        <v>132</v>
      </c>
      <c r="L180" s="12" t="s">
        <v>133</v>
      </c>
      <c r="M180" s="12" t="s">
        <v>134</v>
      </c>
      <c r="N180" s="12" t="s">
        <v>135</v>
      </c>
      <c r="O180" s="12" t="s">
        <v>136</v>
      </c>
      <c r="P180" s="12" t="s">
        <v>138</v>
      </c>
      <c r="Q180" s="12" t="s">
        <v>137</v>
      </c>
      <c r="R180"/>
      <c r="S180"/>
      <c r="T180"/>
      <c r="U180"/>
      <c r="V180"/>
      <c r="W180"/>
      <c r="X180"/>
      <c r="Y180"/>
      <c r="Z180"/>
      <c r="AA180"/>
      <c r="AB180"/>
      <c r="AC180"/>
      <c r="AD180"/>
      <c r="AE180"/>
      <c r="AF180"/>
      <c r="AG180"/>
    </row>
    <row r="181" spans="1:33" s="3" customFormat="1" ht="102.75" customHeight="1" x14ac:dyDescent="0.25">
      <c r="A181" s="4"/>
      <c r="B181" s="46" t="s">
        <v>301</v>
      </c>
      <c r="C181" s="4" t="s">
        <v>249</v>
      </c>
      <c r="D181" s="4" t="s">
        <v>249</v>
      </c>
      <c r="E181" s="4" t="s">
        <v>21</v>
      </c>
      <c r="F181" s="4" t="s">
        <v>100</v>
      </c>
      <c r="G181" s="4" t="s">
        <v>302</v>
      </c>
      <c r="H181" s="13" t="s">
        <v>123</v>
      </c>
      <c r="I181" s="5">
        <v>7104300</v>
      </c>
      <c r="J181" s="5">
        <v>7104300</v>
      </c>
      <c r="K181" s="12" t="s">
        <v>132</v>
      </c>
      <c r="L181" s="12" t="s">
        <v>133</v>
      </c>
      <c r="M181" s="12" t="s">
        <v>134</v>
      </c>
      <c r="N181" s="12" t="s">
        <v>135</v>
      </c>
      <c r="O181" s="12" t="s">
        <v>136</v>
      </c>
      <c r="P181" s="12" t="s">
        <v>138</v>
      </c>
      <c r="Q181" s="12" t="s">
        <v>137</v>
      </c>
      <c r="R181"/>
      <c r="S181"/>
      <c r="T181"/>
      <c r="U181"/>
      <c r="V181"/>
      <c r="W181"/>
      <c r="X181"/>
      <c r="Y181"/>
      <c r="Z181"/>
      <c r="AA181"/>
      <c r="AB181"/>
      <c r="AC181"/>
      <c r="AD181"/>
      <c r="AE181"/>
      <c r="AF181"/>
      <c r="AG181"/>
    </row>
    <row r="182" spans="1:33" s="3" customFormat="1" ht="102.75" customHeight="1" x14ac:dyDescent="0.25">
      <c r="A182" s="4"/>
      <c r="B182" s="46" t="s">
        <v>303</v>
      </c>
      <c r="C182" s="4" t="s">
        <v>262</v>
      </c>
      <c r="D182" s="4" t="s">
        <v>246</v>
      </c>
      <c r="E182" s="4" t="s">
        <v>6</v>
      </c>
      <c r="F182" s="4" t="s">
        <v>100</v>
      </c>
      <c r="G182" s="4" t="s">
        <v>101</v>
      </c>
      <c r="H182" s="13" t="s">
        <v>123</v>
      </c>
      <c r="I182" s="5">
        <v>14250000</v>
      </c>
      <c r="J182" s="5">
        <v>14250000</v>
      </c>
      <c r="K182" s="12" t="s">
        <v>132</v>
      </c>
      <c r="L182" s="12" t="s">
        <v>133</v>
      </c>
      <c r="M182" s="12" t="s">
        <v>134</v>
      </c>
      <c r="N182" s="12" t="s">
        <v>135</v>
      </c>
      <c r="O182" s="12" t="s">
        <v>136</v>
      </c>
      <c r="P182" s="12" t="s">
        <v>138</v>
      </c>
      <c r="Q182" s="12" t="s">
        <v>137</v>
      </c>
      <c r="R182"/>
      <c r="S182"/>
      <c r="T182"/>
      <c r="U182"/>
      <c r="V182"/>
      <c r="W182"/>
      <c r="X182"/>
      <c r="Y182"/>
      <c r="Z182"/>
      <c r="AA182"/>
      <c r="AB182"/>
      <c r="AC182"/>
      <c r="AD182"/>
      <c r="AE182"/>
      <c r="AF182"/>
      <c r="AG182"/>
    </row>
    <row r="183" spans="1:33" s="3" customFormat="1" ht="115.5" customHeight="1" x14ac:dyDescent="0.2">
      <c r="A183" s="4" t="s">
        <v>13</v>
      </c>
      <c r="B183" s="4" t="s">
        <v>304</v>
      </c>
      <c r="C183" s="4" t="s">
        <v>271</v>
      </c>
      <c r="D183" s="4" t="s">
        <v>305</v>
      </c>
      <c r="E183" s="4" t="s">
        <v>21</v>
      </c>
      <c r="F183" s="4" t="s">
        <v>100</v>
      </c>
      <c r="G183" s="4" t="s">
        <v>19</v>
      </c>
      <c r="H183" s="13" t="s">
        <v>123</v>
      </c>
      <c r="I183" s="5">
        <f>230000000-6648733+3931160+545692-2467500+24675000-7104300-182132500</f>
        <v>60798819</v>
      </c>
      <c r="J183" s="5">
        <f>230000000-6648733+3931160+545692-2467500+24675000-7104300-182132500</f>
        <v>60798819</v>
      </c>
      <c r="K183" s="12" t="s">
        <v>132</v>
      </c>
      <c r="L183" s="12" t="s">
        <v>133</v>
      </c>
      <c r="M183" s="12" t="s">
        <v>134</v>
      </c>
      <c r="N183" s="12" t="s">
        <v>135</v>
      </c>
      <c r="O183" s="12" t="s">
        <v>136</v>
      </c>
      <c r="P183" s="12" t="s">
        <v>138</v>
      </c>
      <c r="Q183" s="12" t="s">
        <v>137</v>
      </c>
      <c r="R183"/>
      <c r="S183"/>
      <c r="T183"/>
      <c r="U183"/>
      <c r="V183"/>
      <c r="W183"/>
      <c r="X183"/>
      <c r="Y183"/>
      <c r="Z183"/>
      <c r="AA183"/>
      <c r="AB183"/>
      <c r="AC183"/>
      <c r="AD183"/>
      <c r="AE183"/>
      <c r="AF183"/>
      <c r="AG183"/>
    </row>
    <row r="184" spans="1:33" s="3" customFormat="1" ht="77.25" customHeight="1" x14ac:dyDescent="0.2">
      <c r="A184" s="4" t="s">
        <v>92</v>
      </c>
      <c r="B184" s="4" t="s">
        <v>93</v>
      </c>
      <c r="C184" s="4" t="s">
        <v>199</v>
      </c>
      <c r="D184" s="4" t="s">
        <v>199</v>
      </c>
      <c r="E184" s="4" t="s">
        <v>6</v>
      </c>
      <c r="F184" s="4" t="s">
        <v>3</v>
      </c>
      <c r="G184" s="4" t="s">
        <v>8</v>
      </c>
      <c r="H184" s="13" t="s">
        <v>123</v>
      </c>
      <c r="I184" s="5">
        <f>180000000-22900000+6298220</f>
        <v>163398220</v>
      </c>
      <c r="J184" s="5">
        <f>180000000-22900000+6298220</f>
        <v>163398220</v>
      </c>
      <c r="K184" s="12" t="s">
        <v>132</v>
      </c>
      <c r="L184" s="12" t="s">
        <v>133</v>
      </c>
      <c r="M184" s="12" t="s">
        <v>134</v>
      </c>
      <c r="N184" s="12" t="s">
        <v>135</v>
      </c>
      <c r="O184" s="12" t="s">
        <v>136</v>
      </c>
      <c r="P184" s="12" t="s">
        <v>138</v>
      </c>
      <c r="Q184" s="12" t="s">
        <v>137</v>
      </c>
      <c r="R184"/>
      <c r="S184"/>
      <c r="T184"/>
      <c r="U184"/>
      <c r="V184"/>
      <c r="W184"/>
      <c r="X184"/>
      <c r="Y184"/>
      <c r="Z184"/>
      <c r="AA184"/>
      <c r="AB184"/>
      <c r="AC184"/>
      <c r="AD184"/>
      <c r="AE184"/>
      <c r="AF184"/>
      <c r="AG184"/>
    </row>
    <row r="185" spans="1:33" s="3" customFormat="1" ht="77.25" customHeight="1" x14ac:dyDescent="0.2">
      <c r="A185" s="4"/>
      <c r="B185" s="4" t="s">
        <v>227</v>
      </c>
      <c r="C185" s="4" t="s">
        <v>196</v>
      </c>
      <c r="D185" s="4" t="s">
        <v>196</v>
      </c>
      <c r="E185" s="4" t="s">
        <v>217</v>
      </c>
      <c r="F185" s="4" t="s">
        <v>197</v>
      </c>
      <c r="G185" s="4" t="s">
        <v>8</v>
      </c>
      <c r="H185" s="13" t="s">
        <v>123</v>
      </c>
      <c r="I185" s="5">
        <v>22900000</v>
      </c>
      <c r="J185" s="5">
        <v>22900000</v>
      </c>
      <c r="K185" s="12"/>
      <c r="L185" s="12"/>
      <c r="M185" s="12" t="s">
        <v>134</v>
      </c>
      <c r="N185" s="12" t="s">
        <v>135</v>
      </c>
      <c r="O185" s="12" t="s">
        <v>136</v>
      </c>
      <c r="P185" s="12" t="s">
        <v>138</v>
      </c>
      <c r="Q185" s="12" t="s">
        <v>137</v>
      </c>
      <c r="R185"/>
      <c r="S185"/>
      <c r="T185"/>
      <c r="U185"/>
      <c r="V185"/>
      <c r="W185"/>
      <c r="X185"/>
      <c r="Y185"/>
      <c r="Z185"/>
      <c r="AA185"/>
      <c r="AB185"/>
      <c r="AC185"/>
      <c r="AD185"/>
      <c r="AE185"/>
      <c r="AF185"/>
      <c r="AG185"/>
    </row>
    <row r="186" spans="1:33" s="3" customFormat="1" ht="74.25" customHeight="1" x14ac:dyDescent="0.2">
      <c r="A186" s="4" t="s">
        <v>94</v>
      </c>
      <c r="B186" s="4" t="s">
        <v>152</v>
      </c>
      <c r="C186" s="4" t="s">
        <v>151</v>
      </c>
      <c r="D186" s="4" t="s">
        <v>151</v>
      </c>
      <c r="E186" s="4" t="s">
        <v>9</v>
      </c>
      <c r="F186" s="4" t="s">
        <v>153</v>
      </c>
      <c r="G186" s="4" t="s">
        <v>10</v>
      </c>
      <c r="H186" s="13" t="s">
        <v>123</v>
      </c>
      <c r="I186" s="5">
        <f>20000000-6298220</f>
        <v>13701780</v>
      </c>
      <c r="J186" s="5">
        <f>20000000-6298220</f>
        <v>13701780</v>
      </c>
      <c r="K186" s="12" t="s">
        <v>132</v>
      </c>
      <c r="L186" s="12" t="s">
        <v>133</v>
      </c>
      <c r="M186" s="12" t="s">
        <v>134</v>
      </c>
      <c r="N186" s="12" t="s">
        <v>135</v>
      </c>
      <c r="O186" s="12" t="s">
        <v>136</v>
      </c>
      <c r="P186" s="12" t="s">
        <v>138</v>
      </c>
      <c r="Q186" s="12" t="s">
        <v>137</v>
      </c>
      <c r="R186"/>
      <c r="S186"/>
      <c r="T186"/>
      <c r="U186"/>
      <c r="V186"/>
      <c r="W186"/>
      <c r="X186"/>
      <c r="Y186"/>
      <c r="Z186"/>
      <c r="AA186"/>
      <c r="AB186"/>
      <c r="AC186"/>
      <c r="AD186"/>
      <c r="AE186"/>
      <c r="AF186"/>
      <c r="AG186"/>
    </row>
    <row r="187" spans="1:33" s="3" customFormat="1" ht="74.25" customHeight="1" x14ac:dyDescent="0.2">
      <c r="A187" s="47" t="s">
        <v>274</v>
      </c>
      <c r="B187" s="14" t="s">
        <v>292</v>
      </c>
      <c r="C187" s="4" t="s">
        <v>281</v>
      </c>
      <c r="D187" s="4" t="s">
        <v>271</v>
      </c>
      <c r="E187" s="4" t="s">
        <v>6</v>
      </c>
      <c r="F187" s="4" t="s">
        <v>153</v>
      </c>
      <c r="G187" s="4" t="s">
        <v>12</v>
      </c>
      <c r="H187" s="13" t="s">
        <v>123</v>
      </c>
      <c r="I187" s="5">
        <v>1640000000</v>
      </c>
      <c r="J187" s="5">
        <v>1640000000</v>
      </c>
      <c r="K187" s="12" t="s">
        <v>132</v>
      </c>
      <c r="L187" s="12" t="s">
        <v>133</v>
      </c>
      <c r="M187" s="12" t="s">
        <v>134</v>
      </c>
      <c r="N187" s="12" t="s">
        <v>135</v>
      </c>
      <c r="O187" s="12" t="s">
        <v>136</v>
      </c>
      <c r="P187" s="12" t="s">
        <v>138</v>
      </c>
      <c r="Q187" s="12" t="s">
        <v>137</v>
      </c>
      <c r="R187"/>
      <c r="S187"/>
      <c r="T187"/>
      <c r="U187"/>
      <c r="V187"/>
      <c r="W187"/>
      <c r="X187"/>
      <c r="Y187"/>
      <c r="Z187"/>
      <c r="AA187"/>
      <c r="AB187"/>
      <c r="AC187"/>
      <c r="AD187"/>
      <c r="AE187"/>
      <c r="AF187"/>
      <c r="AG187"/>
    </row>
    <row r="188" spans="1:33" s="3" customFormat="1" ht="99" customHeight="1" x14ac:dyDescent="0.2">
      <c r="A188" s="4" t="s">
        <v>28</v>
      </c>
      <c r="B188" s="4" t="s">
        <v>293</v>
      </c>
      <c r="C188" s="4" t="s">
        <v>280</v>
      </c>
      <c r="D188" s="4" t="s">
        <v>280</v>
      </c>
      <c r="E188" s="4" t="s">
        <v>6</v>
      </c>
      <c r="F188" s="4" t="s">
        <v>153</v>
      </c>
      <c r="G188" s="4" t="s">
        <v>14</v>
      </c>
      <c r="H188" s="13" t="s">
        <v>123</v>
      </c>
      <c r="I188" s="5">
        <v>160000000</v>
      </c>
      <c r="J188" s="5">
        <v>160000000</v>
      </c>
      <c r="K188" s="12" t="s">
        <v>132</v>
      </c>
      <c r="L188" s="12" t="s">
        <v>133</v>
      </c>
      <c r="M188" s="12" t="s">
        <v>134</v>
      </c>
      <c r="N188" s="12" t="s">
        <v>135</v>
      </c>
      <c r="O188" s="12" t="s">
        <v>136</v>
      </c>
      <c r="P188" s="12" t="s">
        <v>138</v>
      </c>
      <c r="Q188" s="12" t="s">
        <v>137</v>
      </c>
      <c r="R188"/>
      <c r="S188"/>
      <c r="T188"/>
      <c r="U188"/>
      <c r="V188"/>
      <c r="W188"/>
      <c r="X188"/>
      <c r="Y188"/>
      <c r="Z188"/>
      <c r="AA188"/>
      <c r="AB188"/>
      <c r="AC188"/>
      <c r="AD188"/>
      <c r="AE188"/>
      <c r="AF188"/>
      <c r="AG188"/>
    </row>
    <row r="189" spans="1:33" s="3" customFormat="1" ht="101.25" customHeight="1" x14ac:dyDescent="0.2">
      <c r="A189" s="4" t="s">
        <v>29</v>
      </c>
      <c r="B189" s="33" t="s">
        <v>111</v>
      </c>
      <c r="C189" s="4" t="s">
        <v>4</v>
      </c>
      <c r="D189" s="4" t="s">
        <v>4</v>
      </c>
      <c r="E189" s="4" t="s">
        <v>2</v>
      </c>
      <c r="F189" s="4" t="s">
        <v>3</v>
      </c>
      <c r="G189" s="4" t="s">
        <v>101</v>
      </c>
      <c r="H189" s="13" t="s">
        <v>123</v>
      </c>
      <c r="I189" s="5">
        <v>59220000</v>
      </c>
      <c r="J189" s="5">
        <v>59220000</v>
      </c>
      <c r="K189" s="12" t="s">
        <v>132</v>
      </c>
      <c r="L189" s="12" t="s">
        <v>133</v>
      </c>
      <c r="M189" s="12" t="s">
        <v>134</v>
      </c>
      <c r="N189" s="12" t="s">
        <v>135</v>
      </c>
      <c r="O189" s="12" t="s">
        <v>136</v>
      </c>
      <c r="P189" s="12" t="s">
        <v>138</v>
      </c>
      <c r="Q189" s="12" t="s">
        <v>137</v>
      </c>
      <c r="R189"/>
      <c r="S189"/>
      <c r="T189"/>
      <c r="U189"/>
      <c r="V189"/>
      <c r="W189"/>
      <c r="X189"/>
      <c r="Y189"/>
      <c r="Z189"/>
      <c r="AA189"/>
      <c r="AB189"/>
      <c r="AC189"/>
      <c r="AD189"/>
      <c r="AE189"/>
      <c r="AF189"/>
      <c r="AG189"/>
    </row>
    <row r="190" spans="1:33" s="3" customFormat="1" ht="94.5" customHeight="1" x14ac:dyDescent="0.2">
      <c r="A190" s="26" t="s">
        <v>216</v>
      </c>
      <c r="B190" s="30" t="s">
        <v>110</v>
      </c>
      <c r="C190" s="4" t="s">
        <v>147</v>
      </c>
      <c r="D190" s="4" t="s">
        <v>158</v>
      </c>
      <c r="E190" s="4" t="s">
        <v>195</v>
      </c>
      <c r="F190" s="4" t="s">
        <v>3</v>
      </c>
      <c r="G190" s="4" t="s">
        <v>12</v>
      </c>
      <c r="H190" s="13" t="s">
        <v>123</v>
      </c>
      <c r="I190" s="5">
        <f>1006780000-24624000</f>
        <v>982156000</v>
      </c>
      <c r="J190" s="5">
        <f>1006780000-24624000</f>
        <v>982156000</v>
      </c>
      <c r="K190" s="12" t="s">
        <v>132</v>
      </c>
      <c r="L190" s="12" t="s">
        <v>133</v>
      </c>
      <c r="M190" s="12" t="s">
        <v>134</v>
      </c>
      <c r="N190" s="12" t="s">
        <v>135</v>
      </c>
      <c r="O190" s="12" t="s">
        <v>136</v>
      </c>
      <c r="P190" s="12" t="s">
        <v>138</v>
      </c>
      <c r="Q190" s="12" t="s">
        <v>137</v>
      </c>
      <c r="R190"/>
      <c r="S190"/>
      <c r="T190"/>
      <c r="U190"/>
      <c r="V190"/>
      <c r="W190"/>
      <c r="X190"/>
      <c r="Y190"/>
      <c r="Z190"/>
      <c r="AA190"/>
      <c r="AB190"/>
      <c r="AC190"/>
      <c r="AD190"/>
      <c r="AE190"/>
      <c r="AF190"/>
      <c r="AG190"/>
    </row>
    <row r="191" spans="1:33" s="3" customFormat="1" ht="94.5" customHeight="1" x14ac:dyDescent="0.2">
      <c r="A191" s="4" t="s">
        <v>28</v>
      </c>
      <c r="B191" s="30" t="s">
        <v>192</v>
      </c>
      <c r="C191" s="4" t="s">
        <v>231</v>
      </c>
      <c r="D191" s="4" t="s">
        <v>263</v>
      </c>
      <c r="E191" s="4" t="s">
        <v>6</v>
      </c>
      <c r="F191" s="4" t="s">
        <v>100</v>
      </c>
      <c r="G191" s="4" t="s">
        <v>8</v>
      </c>
      <c r="H191" s="13" t="s">
        <v>123</v>
      </c>
      <c r="I191" s="5">
        <f>200000000+24624000+1164700-8361598</f>
        <v>217427102</v>
      </c>
      <c r="J191" s="5">
        <f>200000000+24624000+1164700-8361598</f>
        <v>217427102</v>
      </c>
      <c r="K191" s="12" t="s">
        <v>132</v>
      </c>
      <c r="L191" s="12" t="s">
        <v>133</v>
      </c>
      <c r="M191" s="12" t="s">
        <v>134</v>
      </c>
      <c r="N191" s="12" t="s">
        <v>135</v>
      </c>
      <c r="O191" s="12" t="s">
        <v>136</v>
      </c>
      <c r="P191" s="12" t="s">
        <v>138</v>
      </c>
      <c r="Q191" s="12" t="s">
        <v>137</v>
      </c>
      <c r="R191"/>
      <c r="S191"/>
      <c r="T191"/>
      <c r="U191"/>
      <c r="V191"/>
      <c r="W191"/>
      <c r="X191"/>
      <c r="Y191"/>
      <c r="Z191"/>
      <c r="AA191"/>
      <c r="AB191"/>
      <c r="AC191"/>
      <c r="AD191"/>
      <c r="AE191"/>
      <c r="AF191"/>
      <c r="AG191"/>
    </row>
    <row r="192" spans="1:33" s="3" customFormat="1" ht="94.5" customHeight="1" x14ac:dyDescent="0.2">
      <c r="A192" s="48"/>
      <c r="B192" s="30" t="s">
        <v>306</v>
      </c>
      <c r="C192" s="4" t="s">
        <v>271</v>
      </c>
      <c r="D192" s="4" t="s">
        <v>271</v>
      </c>
      <c r="E192" s="4" t="s">
        <v>35</v>
      </c>
      <c r="F192" s="4" t="s">
        <v>100</v>
      </c>
      <c r="G192" s="4" t="s">
        <v>8</v>
      </c>
      <c r="H192" s="13" t="s">
        <v>123</v>
      </c>
      <c r="I192" s="5">
        <v>8361598</v>
      </c>
      <c r="J192" s="5">
        <v>8361598</v>
      </c>
      <c r="K192" s="12" t="s">
        <v>132</v>
      </c>
      <c r="L192" s="12" t="s">
        <v>133</v>
      </c>
      <c r="M192" s="12" t="s">
        <v>134</v>
      </c>
      <c r="N192" s="12" t="s">
        <v>135</v>
      </c>
      <c r="O192" s="12" t="s">
        <v>136</v>
      </c>
      <c r="P192" s="12" t="s">
        <v>138</v>
      </c>
      <c r="Q192" s="12" t="s">
        <v>137</v>
      </c>
      <c r="R192"/>
      <c r="S192"/>
      <c r="T192"/>
      <c r="U192"/>
      <c r="V192"/>
      <c r="W192"/>
      <c r="X192"/>
      <c r="Y192"/>
      <c r="Z192"/>
      <c r="AA192"/>
      <c r="AB192"/>
      <c r="AC192"/>
      <c r="AD192"/>
      <c r="AE192"/>
      <c r="AF192"/>
      <c r="AG192"/>
    </row>
    <row r="193" spans="1:33" s="3" customFormat="1" ht="85.5" customHeight="1" x14ac:dyDescent="0.2">
      <c r="A193" s="26" t="s">
        <v>216</v>
      </c>
      <c r="B193" s="49" t="s">
        <v>113</v>
      </c>
      <c r="C193" s="4" t="s">
        <v>158</v>
      </c>
      <c r="D193" s="4" t="s">
        <v>144</v>
      </c>
      <c r="E193" s="4" t="s">
        <v>35</v>
      </c>
      <c r="F193" s="4" t="s">
        <v>100</v>
      </c>
      <c r="G193" s="4" t="s">
        <v>8</v>
      </c>
      <c r="H193" s="13" t="s">
        <v>123</v>
      </c>
      <c r="I193" s="5">
        <f>150000000-1164700</f>
        <v>148835300</v>
      </c>
      <c r="J193" s="5">
        <f>150000000-1164700</f>
        <v>148835300</v>
      </c>
      <c r="K193" s="12" t="s">
        <v>132</v>
      </c>
      <c r="L193" s="12" t="s">
        <v>133</v>
      </c>
      <c r="M193" s="12" t="s">
        <v>134</v>
      </c>
      <c r="N193" s="12" t="s">
        <v>135</v>
      </c>
      <c r="O193" s="12" t="s">
        <v>136</v>
      </c>
      <c r="P193" s="12" t="s">
        <v>138</v>
      </c>
      <c r="Q193" s="12" t="s">
        <v>137</v>
      </c>
      <c r="R193"/>
      <c r="S193"/>
      <c r="T193"/>
      <c r="U193"/>
      <c r="V193"/>
      <c r="W193"/>
      <c r="X193"/>
      <c r="Y193"/>
      <c r="Z193"/>
      <c r="AA193"/>
      <c r="AB193"/>
      <c r="AC193"/>
      <c r="AD193"/>
      <c r="AE193"/>
      <c r="AF193"/>
      <c r="AG193"/>
    </row>
    <row r="194" spans="1:33" s="3" customFormat="1" ht="106.5" customHeight="1" x14ac:dyDescent="0.2">
      <c r="A194" s="2" t="s">
        <v>220</v>
      </c>
      <c r="B194" s="50" t="s">
        <v>219</v>
      </c>
      <c r="C194" s="4" t="s">
        <v>196</v>
      </c>
      <c r="D194" s="4" t="s">
        <v>196</v>
      </c>
      <c r="E194" s="4" t="s">
        <v>22</v>
      </c>
      <c r="F194" s="4" t="s">
        <v>221</v>
      </c>
      <c r="G194" s="4" t="s">
        <v>189</v>
      </c>
      <c r="H194" s="13" t="s">
        <v>123</v>
      </c>
      <c r="I194" s="5">
        <f>49000000+12000000+800000-1800000-38443429-1417570</f>
        <v>20139001</v>
      </c>
      <c r="J194" s="5">
        <f>49000000+12000000+800000-1800000-38443429-1417570</f>
        <v>20139001</v>
      </c>
      <c r="K194" s="12" t="s">
        <v>132</v>
      </c>
      <c r="L194" s="12" t="s">
        <v>133</v>
      </c>
      <c r="M194" s="12" t="s">
        <v>134</v>
      </c>
      <c r="N194" s="12" t="s">
        <v>135</v>
      </c>
      <c r="O194" s="12" t="s">
        <v>136</v>
      </c>
      <c r="P194" s="12" t="s">
        <v>138</v>
      </c>
      <c r="Q194" s="12" t="s">
        <v>137</v>
      </c>
      <c r="R194"/>
      <c r="S194"/>
      <c r="T194"/>
      <c r="U194"/>
      <c r="V194"/>
      <c r="W194"/>
      <c r="X194"/>
      <c r="Y194"/>
      <c r="Z194"/>
      <c r="AA194"/>
      <c r="AB194"/>
      <c r="AC194"/>
      <c r="AD194"/>
      <c r="AE194"/>
      <c r="AF194"/>
      <c r="AG194"/>
    </row>
    <row r="195" spans="1:33" s="3" customFormat="1" ht="94.5" customHeight="1" x14ac:dyDescent="0.2">
      <c r="A195" s="2" t="s">
        <v>223</v>
      </c>
      <c r="B195" s="4" t="s">
        <v>222</v>
      </c>
      <c r="C195" s="4" t="s">
        <v>147</v>
      </c>
      <c r="D195" s="4" t="s">
        <v>147</v>
      </c>
      <c r="E195" s="4" t="s">
        <v>21</v>
      </c>
      <c r="F195" s="4" t="s">
        <v>100</v>
      </c>
      <c r="G195" s="4" t="s">
        <v>10</v>
      </c>
      <c r="H195" s="13" t="s">
        <v>123</v>
      </c>
      <c r="I195" s="5">
        <f>15000000-8000000</f>
        <v>7000000</v>
      </c>
      <c r="J195" s="5">
        <f>15000000-8000000</f>
        <v>7000000</v>
      </c>
      <c r="K195" s="12" t="s">
        <v>132</v>
      </c>
      <c r="L195" s="12" t="s">
        <v>133</v>
      </c>
      <c r="M195" s="12" t="s">
        <v>134</v>
      </c>
      <c r="N195" s="12" t="s">
        <v>135</v>
      </c>
      <c r="O195" s="12" t="s">
        <v>136</v>
      </c>
      <c r="P195" s="12" t="s">
        <v>138</v>
      </c>
      <c r="Q195" s="12" t="s">
        <v>137</v>
      </c>
      <c r="R195"/>
      <c r="S195"/>
      <c r="T195"/>
      <c r="U195"/>
      <c r="V195"/>
      <c r="W195"/>
      <c r="X195"/>
      <c r="Y195"/>
      <c r="Z195"/>
      <c r="AA195"/>
      <c r="AB195"/>
      <c r="AC195"/>
      <c r="AD195"/>
      <c r="AE195"/>
      <c r="AF195"/>
      <c r="AG195"/>
    </row>
    <row r="196" spans="1:33" s="3" customFormat="1" ht="54" customHeight="1" x14ac:dyDescent="0.2">
      <c r="A196" s="2"/>
      <c r="B196" s="4" t="s">
        <v>163</v>
      </c>
      <c r="C196" s="4" t="s">
        <v>205</v>
      </c>
      <c r="D196" s="4" t="s">
        <v>205</v>
      </c>
      <c r="E196" s="4" t="s">
        <v>9</v>
      </c>
      <c r="F196" s="4" t="s">
        <v>197</v>
      </c>
      <c r="G196" s="4" t="s">
        <v>10</v>
      </c>
      <c r="H196" s="13" t="s">
        <v>123</v>
      </c>
      <c r="I196" s="5">
        <v>15000000</v>
      </c>
      <c r="J196" s="5">
        <v>15000000</v>
      </c>
      <c r="K196" s="12" t="s">
        <v>132</v>
      </c>
      <c r="L196" s="12" t="s">
        <v>133</v>
      </c>
      <c r="M196" s="12" t="s">
        <v>134</v>
      </c>
      <c r="N196" s="12" t="s">
        <v>135</v>
      </c>
      <c r="O196" s="12" t="s">
        <v>136</v>
      </c>
      <c r="P196" s="12" t="s">
        <v>138</v>
      </c>
      <c r="Q196" s="12" t="s">
        <v>137</v>
      </c>
      <c r="R196"/>
      <c r="S196"/>
      <c r="T196"/>
      <c r="U196"/>
      <c r="V196"/>
      <c r="W196"/>
      <c r="X196"/>
      <c r="Y196"/>
      <c r="Z196"/>
      <c r="AA196"/>
      <c r="AB196"/>
      <c r="AC196"/>
      <c r="AD196"/>
      <c r="AE196"/>
      <c r="AF196"/>
      <c r="AG196"/>
    </row>
    <row r="197" spans="1:33" s="3" customFormat="1" ht="66.75" customHeight="1" x14ac:dyDescent="0.2">
      <c r="A197" s="2" t="s">
        <v>224</v>
      </c>
      <c r="B197" s="4" t="s">
        <v>164</v>
      </c>
      <c r="C197" s="4" t="s">
        <v>157</v>
      </c>
      <c r="D197" s="4" t="s">
        <v>158</v>
      </c>
      <c r="E197" s="4" t="s">
        <v>195</v>
      </c>
      <c r="F197" s="4" t="s">
        <v>198</v>
      </c>
      <c r="G197" s="4" t="s">
        <v>189</v>
      </c>
      <c r="H197" s="13" t="s">
        <v>123</v>
      </c>
      <c r="I197" s="5">
        <v>75000000</v>
      </c>
      <c r="J197" s="5">
        <v>75000000</v>
      </c>
      <c r="K197" s="12" t="s">
        <v>132</v>
      </c>
      <c r="L197" s="12" t="s">
        <v>133</v>
      </c>
      <c r="M197" s="12" t="s">
        <v>134</v>
      </c>
      <c r="N197" s="12" t="s">
        <v>135</v>
      </c>
      <c r="O197" s="12" t="s">
        <v>136</v>
      </c>
      <c r="P197" s="12" t="s">
        <v>138</v>
      </c>
      <c r="Q197" s="12" t="s">
        <v>137</v>
      </c>
      <c r="R197"/>
      <c r="S197"/>
      <c r="T197"/>
      <c r="U197"/>
      <c r="V197"/>
      <c r="W197"/>
      <c r="X197"/>
      <c r="Y197"/>
      <c r="Z197"/>
      <c r="AA197"/>
      <c r="AB197"/>
      <c r="AC197"/>
      <c r="AD197"/>
      <c r="AE197"/>
      <c r="AF197"/>
      <c r="AG197"/>
    </row>
    <row r="198" spans="1:33" s="3" customFormat="1" ht="54" customHeight="1" x14ac:dyDescent="0.2">
      <c r="A198" s="2"/>
      <c r="B198" s="4" t="s">
        <v>165</v>
      </c>
      <c r="C198" s="4" t="s">
        <v>199</v>
      </c>
      <c r="D198" s="4" t="s">
        <v>200</v>
      </c>
      <c r="E198" s="4" t="s">
        <v>9</v>
      </c>
      <c r="F198" s="4" t="s">
        <v>201</v>
      </c>
      <c r="G198" s="4" t="s">
        <v>10</v>
      </c>
      <c r="H198" s="13" t="s">
        <v>123</v>
      </c>
      <c r="I198" s="5">
        <f>10000000+50000000-50000000</f>
        <v>10000000</v>
      </c>
      <c r="J198" s="5">
        <f>10000000+50000000-50000000</f>
        <v>10000000</v>
      </c>
      <c r="K198" s="12" t="s">
        <v>132</v>
      </c>
      <c r="L198" s="12" t="s">
        <v>133</v>
      </c>
      <c r="M198" s="12" t="s">
        <v>134</v>
      </c>
      <c r="N198" s="12" t="s">
        <v>135</v>
      </c>
      <c r="O198" s="12" t="s">
        <v>136</v>
      </c>
      <c r="P198" s="12" t="s">
        <v>138</v>
      </c>
      <c r="Q198" s="12" t="s">
        <v>137</v>
      </c>
      <c r="R198"/>
      <c r="S198"/>
      <c r="T198"/>
      <c r="U198"/>
      <c r="V198"/>
      <c r="W198"/>
      <c r="X198"/>
      <c r="Y198"/>
      <c r="Z198"/>
      <c r="AA198"/>
      <c r="AB198"/>
      <c r="AC198"/>
      <c r="AD198"/>
      <c r="AE198"/>
      <c r="AF198"/>
      <c r="AG198"/>
    </row>
    <row r="199" spans="1:33" s="3" customFormat="1" ht="110.25" customHeight="1" x14ac:dyDescent="0.2">
      <c r="A199" s="2">
        <v>78181500</v>
      </c>
      <c r="B199" s="51" t="s">
        <v>218</v>
      </c>
      <c r="C199" s="4" t="s">
        <v>204</v>
      </c>
      <c r="D199" s="4" t="s">
        <v>205</v>
      </c>
      <c r="E199" s="4" t="s">
        <v>235</v>
      </c>
      <c r="F199" s="4" t="s">
        <v>100</v>
      </c>
      <c r="G199" s="4" t="s">
        <v>8</v>
      </c>
      <c r="H199" s="13" t="s">
        <v>123</v>
      </c>
      <c r="I199" s="5">
        <f>50000000-7068600</f>
        <v>42931400</v>
      </c>
      <c r="J199" s="5">
        <f>50000000-7068600</f>
        <v>42931400</v>
      </c>
      <c r="K199" s="12" t="s">
        <v>132</v>
      </c>
      <c r="L199" s="12" t="s">
        <v>133</v>
      </c>
      <c r="M199" s="12" t="s">
        <v>134</v>
      </c>
      <c r="N199" s="12" t="s">
        <v>135</v>
      </c>
      <c r="O199" s="12" t="s">
        <v>136</v>
      </c>
      <c r="P199" s="12" t="s">
        <v>138</v>
      </c>
      <c r="Q199" s="12" t="s">
        <v>137</v>
      </c>
      <c r="R199"/>
      <c r="S199"/>
      <c r="T199"/>
      <c r="U199"/>
      <c r="V199"/>
      <c r="W199"/>
      <c r="X199"/>
      <c r="Y199"/>
      <c r="Z199"/>
      <c r="AA199"/>
      <c r="AB199"/>
      <c r="AC199"/>
      <c r="AD199"/>
      <c r="AE199"/>
      <c r="AF199"/>
      <c r="AG199"/>
    </row>
    <row r="200" spans="1:33" s="3" customFormat="1" ht="79.5" customHeight="1" x14ac:dyDescent="0.25">
      <c r="A200" s="2"/>
      <c r="B200" s="52" t="s">
        <v>247</v>
      </c>
      <c r="C200" s="4" t="s">
        <v>244</v>
      </c>
      <c r="D200" s="4" t="s">
        <v>204</v>
      </c>
      <c r="E200" s="4" t="s">
        <v>21</v>
      </c>
      <c r="F200" s="4" t="s">
        <v>198</v>
      </c>
      <c r="G200" s="4" t="s">
        <v>8</v>
      </c>
      <c r="H200" s="13" t="s">
        <v>123</v>
      </c>
      <c r="I200" s="5">
        <v>7068600</v>
      </c>
      <c r="J200" s="5">
        <v>7068600</v>
      </c>
      <c r="K200" s="12" t="s">
        <v>132</v>
      </c>
      <c r="L200" s="12" t="s">
        <v>133</v>
      </c>
      <c r="M200" s="12" t="s">
        <v>134</v>
      </c>
      <c r="N200" s="12" t="s">
        <v>135</v>
      </c>
      <c r="O200" s="12" t="s">
        <v>136</v>
      </c>
      <c r="P200" s="12" t="s">
        <v>138</v>
      </c>
      <c r="Q200" s="12" t="s">
        <v>137</v>
      </c>
      <c r="R200"/>
      <c r="S200"/>
      <c r="T200"/>
      <c r="U200"/>
      <c r="V200"/>
      <c r="W200"/>
      <c r="X200"/>
      <c r="Y200"/>
      <c r="Z200"/>
      <c r="AA200"/>
      <c r="AB200"/>
      <c r="AC200"/>
      <c r="AD200"/>
      <c r="AE200"/>
      <c r="AF200"/>
      <c r="AG200"/>
    </row>
    <row r="201" spans="1:33" s="3" customFormat="1" ht="63" customHeight="1" x14ac:dyDescent="0.25">
      <c r="A201" s="53" t="s">
        <v>253</v>
      </c>
      <c r="B201" s="52" t="s">
        <v>252</v>
      </c>
      <c r="C201" s="4" t="s">
        <v>205</v>
      </c>
      <c r="D201" s="4" t="s">
        <v>205</v>
      </c>
      <c r="E201" s="4" t="s">
        <v>21</v>
      </c>
      <c r="F201" s="4" t="s">
        <v>198</v>
      </c>
      <c r="G201" s="4" t="s">
        <v>10</v>
      </c>
      <c r="H201" s="13" t="s">
        <v>123</v>
      </c>
      <c r="I201" s="5">
        <v>10700600</v>
      </c>
      <c r="J201" s="5">
        <v>10700600</v>
      </c>
      <c r="K201" s="12" t="s">
        <v>132</v>
      </c>
      <c r="L201" s="12" t="s">
        <v>133</v>
      </c>
      <c r="M201" s="12" t="s">
        <v>134</v>
      </c>
      <c r="N201" s="12" t="s">
        <v>135</v>
      </c>
      <c r="O201" s="12" t="s">
        <v>136</v>
      </c>
      <c r="P201" s="12" t="s">
        <v>138</v>
      </c>
      <c r="Q201" s="12" t="s">
        <v>137</v>
      </c>
      <c r="R201"/>
      <c r="S201"/>
      <c r="T201"/>
      <c r="U201"/>
      <c r="V201"/>
      <c r="W201"/>
      <c r="X201"/>
      <c r="Y201"/>
      <c r="Z201"/>
      <c r="AA201"/>
      <c r="AB201"/>
      <c r="AC201"/>
      <c r="AD201"/>
      <c r="AE201"/>
      <c r="AF201"/>
      <c r="AG201"/>
    </row>
    <row r="202" spans="1:33" s="3" customFormat="1" ht="54" customHeight="1" x14ac:dyDescent="0.2">
      <c r="A202" s="53" t="s">
        <v>253</v>
      </c>
      <c r="B202" s="54" t="s">
        <v>264</v>
      </c>
      <c r="C202" s="4" t="s">
        <v>262</v>
      </c>
      <c r="D202" s="4" t="s">
        <v>231</v>
      </c>
      <c r="E202" s="4" t="s">
        <v>5</v>
      </c>
      <c r="F202" s="4" t="s">
        <v>198</v>
      </c>
      <c r="G202" s="4" t="s">
        <v>10</v>
      </c>
      <c r="H202" s="13" t="s">
        <v>123</v>
      </c>
      <c r="I202" s="5">
        <f>46000000-10700600</f>
        <v>35299400</v>
      </c>
      <c r="J202" s="5">
        <f>46000000-10700600</f>
        <v>35299400</v>
      </c>
      <c r="K202" s="12" t="s">
        <v>132</v>
      </c>
      <c r="L202" s="12" t="s">
        <v>133</v>
      </c>
      <c r="M202" s="12" t="s">
        <v>134</v>
      </c>
      <c r="N202" s="12" t="s">
        <v>135</v>
      </c>
      <c r="O202" s="12" t="s">
        <v>136</v>
      </c>
      <c r="P202" s="12" t="s">
        <v>138</v>
      </c>
      <c r="Q202" s="12" t="s">
        <v>137</v>
      </c>
      <c r="R202"/>
      <c r="S202"/>
      <c r="T202"/>
      <c r="U202"/>
      <c r="V202"/>
      <c r="W202"/>
      <c r="X202"/>
      <c r="Y202"/>
      <c r="Z202"/>
      <c r="AA202"/>
      <c r="AB202"/>
      <c r="AC202"/>
      <c r="AD202"/>
      <c r="AE202"/>
      <c r="AF202"/>
      <c r="AG202"/>
    </row>
    <row r="203" spans="1:33" s="3" customFormat="1" ht="54" customHeight="1" x14ac:dyDescent="0.2">
      <c r="A203" s="2"/>
      <c r="B203" s="4" t="s">
        <v>166</v>
      </c>
      <c r="C203" s="4" t="s">
        <v>148</v>
      </c>
      <c r="D203" s="4" t="s">
        <v>156</v>
      </c>
      <c r="E203" s="4" t="s">
        <v>107</v>
      </c>
      <c r="F203" s="4" t="s">
        <v>198</v>
      </c>
      <c r="G203" s="4" t="s">
        <v>10</v>
      </c>
      <c r="H203" s="13" t="s">
        <v>123</v>
      </c>
      <c r="I203" s="5">
        <v>9000000</v>
      </c>
      <c r="J203" s="5">
        <v>9000000</v>
      </c>
      <c r="K203" s="12" t="s">
        <v>132</v>
      </c>
      <c r="L203" s="12" t="s">
        <v>133</v>
      </c>
      <c r="M203" s="12" t="s">
        <v>134</v>
      </c>
      <c r="N203" s="12" t="s">
        <v>135</v>
      </c>
      <c r="O203" s="12" t="s">
        <v>136</v>
      </c>
      <c r="P203" s="12" t="s">
        <v>138</v>
      </c>
      <c r="Q203" s="12" t="s">
        <v>137</v>
      </c>
      <c r="R203"/>
      <c r="S203"/>
      <c r="T203"/>
      <c r="U203"/>
      <c r="V203"/>
      <c r="W203"/>
      <c r="X203"/>
      <c r="Y203"/>
      <c r="Z203"/>
      <c r="AA203"/>
      <c r="AB203"/>
      <c r="AC203"/>
      <c r="AD203"/>
      <c r="AE203"/>
      <c r="AF203"/>
      <c r="AG203"/>
    </row>
    <row r="204" spans="1:33" s="3" customFormat="1" ht="63.75" customHeight="1" x14ac:dyDescent="0.2">
      <c r="A204" s="2"/>
      <c r="B204" s="4" t="s">
        <v>167</v>
      </c>
      <c r="C204" s="4" t="s">
        <v>249</v>
      </c>
      <c r="D204" s="4" t="s">
        <v>204</v>
      </c>
      <c r="E204" s="4" t="s">
        <v>6</v>
      </c>
      <c r="F204" s="4" t="s">
        <v>198</v>
      </c>
      <c r="G204" s="4" t="s">
        <v>10</v>
      </c>
      <c r="H204" s="13" t="s">
        <v>123</v>
      </c>
      <c r="I204" s="5">
        <f>22000000-4815000</f>
        <v>17185000</v>
      </c>
      <c r="J204" s="5">
        <f>22000000-4815000</f>
        <v>17185000</v>
      </c>
      <c r="K204" s="12" t="s">
        <v>132</v>
      </c>
      <c r="L204" s="12" t="s">
        <v>133</v>
      </c>
      <c r="M204" s="12" t="s">
        <v>134</v>
      </c>
      <c r="N204" s="12" t="s">
        <v>135</v>
      </c>
      <c r="O204" s="12" t="s">
        <v>136</v>
      </c>
      <c r="P204" s="12" t="s">
        <v>138</v>
      </c>
      <c r="Q204" s="12" t="s">
        <v>137</v>
      </c>
      <c r="R204"/>
      <c r="S204"/>
      <c r="T204"/>
      <c r="U204"/>
      <c r="V204"/>
      <c r="W204"/>
      <c r="X204"/>
      <c r="Y204"/>
      <c r="Z204"/>
      <c r="AA204"/>
      <c r="AB204"/>
      <c r="AC204"/>
      <c r="AD204"/>
      <c r="AE204"/>
      <c r="AF204"/>
      <c r="AG204"/>
    </row>
    <row r="205" spans="1:33" s="3" customFormat="1" ht="54" customHeight="1" x14ac:dyDescent="0.2">
      <c r="A205" s="2"/>
      <c r="B205" s="4" t="s">
        <v>226</v>
      </c>
      <c r="C205" s="4" t="s">
        <v>157</v>
      </c>
      <c r="D205" s="4" t="s">
        <v>157</v>
      </c>
      <c r="E205" s="4" t="s">
        <v>9</v>
      </c>
      <c r="F205" s="4" t="s">
        <v>197</v>
      </c>
      <c r="G205" s="4" t="s">
        <v>10</v>
      </c>
      <c r="H205" s="13" t="s">
        <v>123</v>
      </c>
      <c r="I205" s="5">
        <v>4815000</v>
      </c>
      <c r="J205" s="5">
        <v>4815000</v>
      </c>
      <c r="K205" s="12" t="s">
        <v>132</v>
      </c>
      <c r="L205" s="12" t="s">
        <v>133</v>
      </c>
      <c r="M205" s="12" t="s">
        <v>134</v>
      </c>
      <c r="N205" s="12" t="s">
        <v>135</v>
      </c>
      <c r="O205" s="12" t="s">
        <v>136</v>
      </c>
      <c r="P205" s="12" t="s">
        <v>138</v>
      </c>
      <c r="Q205" s="12" t="s">
        <v>137</v>
      </c>
      <c r="R205"/>
      <c r="S205"/>
      <c r="T205"/>
      <c r="U205"/>
      <c r="V205"/>
      <c r="W205"/>
      <c r="X205"/>
      <c r="Y205"/>
      <c r="Z205"/>
      <c r="AA205"/>
      <c r="AB205"/>
      <c r="AC205"/>
      <c r="AD205"/>
      <c r="AE205"/>
      <c r="AF205"/>
      <c r="AG205"/>
    </row>
    <row r="206" spans="1:33" s="3" customFormat="1" ht="54" customHeight="1" x14ac:dyDescent="0.2">
      <c r="A206" s="2"/>
      <c r="B206" s="4" t="s">
        <v>168</v>
      </c>
      <c r="C206" s="4" t="s">
        <v>146</v>
      </c>
      <c r="D206" s="4" t="s">
        <v>205</v>
      </c>
      <c r="E206" s="4" t="s">
        <v>188</v>
      </c>
      <c r="F206" s="4" t="s">
        <v>198</v>
      </c>
      <c r="G206" s="4" t="s">
        <v>8</v>
      </c>
      <c r="H206" s="13" t="s">
        <v>123</v>
      </c>
      <c r="I206" s="5">
        <f>127200000-2280000-4920000</f>
        <v>120000000</v>
      </c>
      <c r="J206" s="5">
        <f>127200000-2280000-4920000</f>
        <v>120000000</v>
      </c>
      <c r="K206" s="12" t="s">
        <v>132</v>
      </c>
      <c r="L206" s="12" t="s">
        <v>133</v>
      </c>
      <c r="M206" s="12" t="s">
        <v>134</v>
      </c>
      <c r="N206" s="12" t="s">
        <v>135</v>
      </c>
      <c r="O206" s="12" t="s">
        <v>136</v>
      </c>
      <c r="P206" s="12" t="s">
        <v>138</v>
      </c>
      <c r="Q206" s="12" t="s">
        <v>137</v>
      </c>
      <c r="R206"/>
      <c r="S206"/>
      <c r="T206"/>
      <c r="U206"/>
      <c r="V206"/>
      <c r="W206"/>
      <c r="X206"/>
      <c r="Y206"/>
      <c r="Z206"/>
      <c r="AA206"/>
      <c r="AB206"/>
      <c r="AC206"/>
      <c r="AD206"/>
      <c r="AE206"/>
      <c r="AF206"/>
      <c r="AG206"/>
    </row>
    <row r="207" spans="1:33" s="3" customFormat="1" ht="90.75" customHeight="1" x14ac:dyDescent="0.2">
      <c r="A207" s="2">
        <v>84131500</v>
      </c>
      <c r="B207" s="4" t="s">
        <v>225</v>
      </c>
      <c r="C207" s="4" t="s">
        <v>151</v>
      </c>
      <c r="D207" s="4" t="s">
        <v>151</v>
      </c>
      <c r="E207" s="4" t="s">
        <v>2</v>
      </c>
      <c r="F207" s="4" t="s">
        <v>198</v>
      </c>
      <c r="G207" s="4" t="s">
        <v>8</v>
      </c>
      <c r="H207" s="13" t="s">
        <v>123</v>
      </c>
      <c r="I207" s="5">
        <f>50000000-30746083+85538439</f>
        <v>104792356</v>
      </c>
      <c r="J207" s="5">
        <f>50000000-30746083+85538439</f>
        <v>104792356</v>
      </c>
      <c r="K207" s="12" t="s">
        <v>132</v>
      </c>
      <c r="L207" s="12" t="s">
        <v>133</v>
      </c>
      <c r="M207" s="12" t="s">
        <v>134</v>
      </c>
      <c r="N207" s="12" t="s">
        <v>135</v>
      </c>
      <c r="O207" s="12" t="s">
        <v>136</v>
      </c>
      <c r="P207" s="12" t="s">
        <v>138</v>
      </c>
      <c r="Q207" s="12" t="s">
        <v>137</v>
      </c>
      <c r="R207"/>
      <c r="S207"/>
      <c r="T207"/>
      <c r="U207"/>
      <c r="V207"/>
      <c r="W207"/>
      <c r="X207"/>
      <c r="Y207"/>
      <c r="Z207"/>
      <c r="AA207"/>
      <c r="AB207"/>
      <c r="AC207"/>
      <c r="AD207"/>
      <c r="AE207"/>
      <c r="AF207"/>
      <c r="AG207"/>
    </row>
    <row r="208" spans="1:33" s="3" customFormat="1" ht="54" customHeight="1" x14ac:dyDescent="0.2">
      <c r="A208" s="2"/>
      <c r="B208" s="4" t="s">
        <v>191</v>
      </c>
      <c r="C208" s="4" t="s">
        <v>151</v>
      </c>
      <c r="D208" s="4" t="s">
        <v>151</v>
      </c>
      <c r="E208" s="4" t="s">
        <v>21</v>
      </c>
      <c r="F208" s="4" t="s">
        <v>100</v>
      </c>
      <c r="G208" s="4" t="s">
        <v>101</v>
      </c>
      <c r="H208" s="13" t="s">
        <v>123</v>
      </c>
      <c r="I208" s="5">
        <v>30746083</v>
      </c>
      <c r="J208" s="5">
        <v>30746083</v>
      </c>
      <c r="K208" s="12" t="s">
        <v>132</v>
      </c>
      <c r="L208" s="12" t="s">
        <v>133</v>
      </c>
      <c r="M208" s="12" t="s">
        <v>134</v>
      </c>
      <c r="N208" s="12" t="s">
        <v>135</v>
      </c>
      <c r="O208" s="12" t="s">
        <v>136</v>
      </c>
      <c r="P208" s="12" t="s">
        <v>138</v>
      </c>
      <c r="Q208" s="12" t="s">
        <v>137</v>
      </c>
      <c r="R208"/>
      <c r="S208"/>
      <c r="T208"/>
      <c r="U208"/>
      <c r="V208"/>
      <c r="W208"/>
      <c r="X208"/>
      <c r="Y208"/>
      <c r="Z208"/>
      <c r="AA208"/>
      <c r="AB208"/>
      <c r="AC208"/>
      <c r="AD208"/>
      <c r="AE208"/>
      <c r="AF208"/>
      <c r="AG208"/>
    </row>
    <row r="209" spans="1:33" s="3" customFormat="1" ht="74.25" customHeight="1" x14ac:dyDescent="0.2">
      <c r="A209" s="2">
        <v>84131500</v>
      </c>
      <c r="B209" s="4" t="s">
        <v>225</v>
      </c>
      <c r="C209" s="4" t="s">
        <v>151</v>
      </c>
      <c r="D209" s="4" t="s">
        <v>151</v>
      </c>
      <c r="E209" s="4" t="s">
        <v>2</v>
      </c>
      <c r="F209" s="4" t="s">
        <v>198</v>
      </c>
      <c r="G209" s="4" t="s">
        <v>8</v>
      </c>
      <c r="H209" s="13" t="s">
        <v>123</v>
      </c>
      <c r="I209" s="5">
        <f>50000000+4239815</f>
        <v>54239815</v>
      </c>
      <c r="J209" s="5">
        <f>50000000+4239815</f>
        <v>54239815</v>
      </c>
      <c r="K209" s="12" t="s">
        <v>132</v>
      </c>
      <c r="L209" s="12" t="s">
        <v>133</v>
      </c>
      <c r="M209" s="12" t="s">
        <v>134</v>
      </c>
      <c r="N209" s="12" t="s">
        <v>135</v>
      </c>
      <c r="O209" s="12" t="s">
        <v>136</v>
      </c>
      <c r="P209" s="12" t="s">
        <v>138</v>
      </c>
      <c r="Q209" s="12" t="s">
        <v>137</v>
      </c>
      <c r="R209"/>
      <c r="S209"/>
      <c r="T209"/>
      <c r="U209"/>
      <c r="V209"/>
      <c r="W209"/>
      <c r="X209"/>
      <c r="Y209"/>
      <c r="Z209"/>
      <c r="AA209"/>
      <c r="AB209"/>
      <c r="AC209"/>
      <c r="AD209"/>
      <c r="AE209"/>
      <c r="AF209"/>
      <c r="AG209"/>
    </row>
    <row r="210" spans="1:33" s="3" customFormat="1" ht="81" customHeight="1" x14ac:dyDescent="0.2">
      <c r="A210" s="2">
        <v>84131500</v>
      </c>
      <c r="B210" s="4" t="s">
        <v>225</v>
      </c>
      <c r="C210" s="4" t="s">
        <v>151</v>
      </c>
      <c r="D210" s="4" t="s">
        <v>151</v>
      </c>
      <c r="E210" s="4" t="s">
        <v>2</v>
      </c>
      <c r="F210" s="4" t="s">
        <v>198</v>
      </c>
      <c r="G210" s="4" t="s">
        <v>8</v>
      </c>
      <c r="H210" s="13" t="s">
        <v>123</v>
      </c>
      <c r="I210" s="5">
        <f>50000000-26792262</f>
        <v>23207738</v>
      </c>
      <c r="J210" s="5">
        <f>50000000-26792262</f>
        <v>23207738</v>
      </c>
      <c r="K210" s="12" t="s">
        <v>132</v>
      </c>
      <c r="L210" s="12" t="s">
        <v>133</v>
      </c>
      <c r="M210" s="12" t="s">
        <v>134</v>
      </c>
      <c r="N210" s="12" t="s">
        <v>135</v>
      </c>
      <c r="O210" s="12" t="s">
        <v>136</v>
      </c>
      <c r="P210" s="12" t="s">
        <v>138</v>
      </c>
      <c r="Q210" s="12" t="s">
        <v>137</v>
      </c>
      <c r="R210"/>
      <c r="S210"/>
      <c r="T210"/>
      <c r="U210"/>
      <c r="V210"/>
      <c r="W210"/>
      <c r="X210"/>
      <c r="Y210"/>
      <c r="Z210"/>
      <c r="AA210"/>
      <c r="AB210"/>
      <c r="AC210"/>
      <c r="AD210"/>
      <c r="AE210"/>
      <c r="AF210"/>
      <c r="AG210"/>
    </row>
    <row r="211" spans="1:33" s="3" customFormat="1" ht="54" customHeight="1" x14ac:dyDescent="0.2">
      <c r="A211" s="2">
        <v>84131500</v>
      </c>
      <c r="B211" s="4" t="s">
        <v>225</v>
      </c>
      <c r="C211" s="4" t="s">
        <v>151</v>
      </c>
      <c r="D211" s="4" t="s">
        <v>151</v>
      </c>
      <c r="E211" s="4" t="s">
        <v>2</v>
      </c>
      <c r="F211" s="4" t="s">
        <v>198</v>
      </c>
      <c r="G211" s="4" t="s">
        <v>8</v>
      </c>
      <c r="H211" s="13" t="s">
        <v>123</v>
      </c>
      <c r="I211" s="5">
        <f>50000000-31961872</f>
        <v>18038128</v>
      </c>
      <c r="J211" s="5">
        <f>50000000-31961872</f>
        <v>18038128</v>
      </c>
      <c r="K211" s="12" t="s">
        <v>132</v>
      </c>
      <c r="L211" s="12" t="s">
        <v>133</v>
      </c>
      <c r="M211" s="12" t="s">
        <v>134</v>
      </c>
      <c r="N211" s="12" t="s">
        <v>135</v>
      </c>
      <c r="O211" s="12" t="s">
        <v>136</v>
      </c>
      <c r="P211" s="12" t="s">
        <v>138</v>
      </c>
      <c r="Q211" s="12" t="s">
        <v>137</v>
      </c>
      <c r="R211"/>
      <c r="S211"/>
      <c r="T211"/>
      <c r="U211"/>
      <c r="V211"/>
      <c r="W211"/>
      <c r="X211"/>
      <c r="Y211"/>
      <c r="Z211"/>
      <c r="AA211"/>
      <c r="AB211"/>
      <c r="AC211"/>
      <c r="AD211"/>
      <c r="AE211"/>
      <c r="AF211"/>
      <c r="AG211"/>
    </row>
    <row r="212" spans="1:33" s="3" customFormat="1" ht="75.75" customHeight="1" x14ac:dyDescent="0.2">
      <c r="A212" s="2">
        <v>84131500</v>
      </c>
      <c r="B212" s="4" t="s">
        <v>225</v>
      </c>
      <c r="C212" s="4" t="s">
        <v>151</v>
      </c>
      <c r="D212" s="4" t="s">
        <v>151</v>
      </c>
      <c r="E212" s="4" t="s">
        <v>2</v>
      </c>
      <c r="F212" s="4" t="s">
        <v>198</v>
      </c>
      <c r="G212" s="4" t="s">
        <v>8</v>
      </c>
      <c r="H212" s="13" t="s">
        <v>123</v>
      </c>
      <c r="I212" s="5">
        <f>50000000-31278037+253917</f>
        <v>18975880</v>
      </c>
      <c r="J212" s="5">
        <f>50000000-31278037+253917</f>
        <v>18975880</v>
      </c>
      <c r="K212" s="12" t="s">
        <v>132</v>
      </c>
      <c r="L212" s="12" t="s">
        <v>133</v>
      </c>
      <c r="M212" s="12" t="s">
        <v>134</v>
      </c>
      <c r="N212" s="12" t="s">
        <v>135</v>
      </c>
      <c r="O212" s="12" t="s">
        <v>136</v>
      </c>
      <c r="P212" s="12" t="s">
        <v>138</v>
      </c>
      <c r="Q212" s="12" t="s">
        <v>137</v>
      </c>
      <c r="R212"/>
      <c r="S212"/>
      <c r="T212"/>
      <c r="U212"/>
      <c r="V212"/>
      <c r="W212"/>
      <c r="X212"/>
      <c r="Y212"/>
      <c r="Z212"/>
      <c r="AA212"/>
      <c r="AB212"/>
      <c r="AC212"/>
      <c r="AD212"/>
      <c r="AE212"/>
      <c r="AF212"/>
      <c r="AG212"/>
    </row>
    <row r="213" spans="1:33" s="3" customFormat="1" ht="54" customHeight="1" x14ac:dyDescent="0.2">
      <c r="A213" s="2" t="s">
        <v>13</v>
      </c>
      <c r="B213" s="4" t="s">
        <v>169</v>
      </c>
      <c r="C213" s="4" t="s">
        <v>144</v>
      </c>
      <c r="D213" s="4" t="s">
        <v>144</v>
      </c>
      <c r="E213" s="4" t="s">
        <v>188</v>
      </c>
      <c r="F213" s="4" t="s">
        <v>198</v>
      </c>
      <c r="G213" s="4" t="s">
        <v>7</v>
      </c>
      <c r="H213" s="13" t="s">
        <v>123</v>
      </c>
      <c r="I213" s="5">
        <f>230000000-50192000</f>
        <v>179808000</v>
      </c>
      <c r="J213" s="5">
        <f>230000000-50192000</f>
        <v>179808000</v>
      </c>
      <c r="K213" s="12" t="s">
        <v>132</v>
      </c>
      <c r="L213" s="12" t="s">
        <v>133</v>
      </c>
      <c r="M213" s="12" t="s">
        <v>134</v>
      </c>
      <c r="N213" s="12" t="s">
        <v>135</v>
      </c>
      <c r="O213" s="12" t="s">
        <v>136</v>
      </c>
      <c r="P213" s="12" t="s">
        <v>138</v>
      </c>
      <c r="Q213" s="12" t="s">
        <v>137</v>
      </c>
      <c r="R213"/>
      <c r="S213"/>
      <c r="T213"/>
      <c r="U213"/>
      <c r="V213"/>
      <c r="W213"/>
      <c r="X213"/>
      <c r="Y213"/>
      <c r="Z213"/>
      <c r="AA213"/>
      <c r="AB213"/>
      <c r="AC213"/>
      <c r="AD213"/>
      <c r="AE213"/>
      <c r="AF213"/>
      <c r="AG213"/>
    </row>
    <row r="214" spans="1:33" s="3" customFormat="1" ht="54" customHeight="1" x14ac:dyDescent="0.2">
      <c r="A214" s="2"/>
      <c r="B214" s="4" t="s">
        <v>169</v>
      </c>
      <c r="C214" s="4" t="s">
        <v>249</v>
      </c>
      <c r="D214" s="4" t="s">
        <v>249</v>
      </c>
      <c r="E214" s="4" t="s">
        <v>5</v>
      </c>
      <c r="F214" s="4" t="s">
        <v>198</v>
      </c>
      <c r="G214" s="4" t="s">
        <v>7</v>
      </c>
      <c r="H214" s="13" t="s">
        <v>123</v>
      </c>
      <c r="I214" s="5">
        <f>230000000-179808000</f>
        <v>50192000</v>
      </c>
      <c r="J214" s="5">
        <f>230000000-179808000</f>
        <v>50192000</v>
      </c>
      <c r="K214" s="12" t="s">
        <v>132</v>
      </c>
      <c r="L214" s="12" t="s">
        <v>133</v>
      </c>
      <c r="M214" s="12" t="s">
        <v>134</v>
      </c>
      <c r="N214" s="12" t="s">
        <v>135</v>
      </c>
      <c r="O214" s="12" t="s">
        <v>136</v>
      </c>
      <c r="P214" s="12" t="s">
        <v>138</v>
      </c>
      <c r="Q214" s="12" t="s">
        <v>137</v>
      </c>
      <c r="R214"/>
      <c r="S214"/>
      <c r="T214"/>
      <c r="U214"/>
      <c r="V214"/>
      <c r="W214"/>
      <c r="X214"/>
      <c r="Y214"/>
      <c r="Z214"/>
      <c r="AA214"/>
      <c r="AB214"/>
      <c r="AC214"/>
      <c r="AD214"/>
      <c r="AE214"/>
      <c r="AF214"/>
      <c r="AG214"/>
    </row>
    <row r="215" spans="1:33" s="3" customFormat="1" ht="68.25" customHeight="1" x14ac:dyDescent="0.2">
      <c r="A215" s="55" t="s">
        <v>261</v>
      </c>
      <c r="B215" s="56" t="s">
        <v>260</v>
      </c>
      <c r="C215" s="4" t="s">
        <v>249</v>
      </c>
      <c r="D215" s="4" t="s">
        <v>249</v>
      </c>
      <c r="E215" s="4" t="s">
        <v>188</v>
      </c>
      <c r="F215" s="4" t="s">
        <v>198</v>
      </c>
      <c r="G215" s="4" t="s">
        <v>8</v>
      </c>
      <c r="H215" s="13" t="s">
        <v>123</v>
      </c>
      <c r="I215" s="5">
        <v>40000000</v>
      </c>
      <c r="J215" s="5">
        <v>40000000</v>
      </c>
      <c r="K215" s="12" t="s">
        <v>132</v>
      </c>
      <c r="L215" s="12" t="s">
        <v>133</v>
      </c>
      <c r="M215" s="12" t="s">
        <v>134</v>
      </c>
      <c r="N215" s="12" t="s">
        <v>135</v>
      </c>
      <c r="O215" s="12" t="s">
        <v>136</v>
      </c>
      <c r="P215" s="12" t="s">
        <v>138</v>
      </c>
      <c r="Q215" s="12" t="s">
        <v>137</v>
      </c>
      <c r="R215"/>
      <c r="S215"/>
      <c r="T215"/>
      <c r="U215"/>
      <c r="V215"/>
      <c r="W215"/>
      <c r="X215"/>
      <c r="Y215"/>
      <c r="Z215"/>
      <c r="AA215"/>
      <c r="AB215"/>
      <c r="AC215"/>
      <c r="AD215"/>
      <c r="AE215"/>
      <c r="AF215"/>
      <c r="AG215"/>
    </row>
    <row r="216" spans="1:33" s="3" customFormat="1" ht="68.25" customHeight="1" x14ac:dyDescent="0.25">
      <c r="A216" s="46"/>
      <c r="B216" s="6" t="s">
        <v>160</v>
      </c>
      <c r="C216" s="4" t="s">
        <v>231</v>
      </c>
      <c r="D216" s="4" t="s">
        <v>262</v>
      </c>
      <c r="E216" s="4" t="s">
        <v>277</v>
      </c>
      <c r="F216" s="4" t="s">
        <v>198</v>
      </c>
      <c r="G216" s="4" t="s">
        <v>8</v>
      </c>
      <c r="H216" s="13" t="s">
        <v>123</v>
      </c>
      <c r="I216" s="5">
        <v>40000000</v>
      </c>
      <c r="J216" s="5">
        <v>40000000</v>
      </c>
      <c r="K216" s="12" t="s">
        <v>132</v>
      </c>
      <c r="L216" s="12" t="s">
        <v>133</v>
      </c>
      <c r="M216" s="12" t="s">
        <v>134</v>
      </c>
      <c r="N216" s="12" t="s">
        <v>135</v>
      </c>
      <c r="O216" s="12" t="s">
        <v>136</v>
      </c>
      <c r="P216" s="12" t="s">
        <v>138</v>
      </c>
      <c r="Q216" s="12" t="s">
        <v>137</v>
      </c>
      <c r="R216"/>
      <c r="S216"/>
      <c r="T216"/>
      <c r="U216"/>
      <c r="V216"/>
      <c r="W216"/>
      <c r="X216"/>
      <c r="Y216"/>
      <c r="Z216"/>
      <c r="AA216"/>
      <c r="AB216"/>
      <c r="AC216"/>
      <c r="AD216"/>
      <c r="AE216"/>
      <c r="AF216"/>
      <c r="AG216"/>
    </row>
    <row r="217" spans="1:33" s="3" customFormat="1" ht="84" customHeight="1" x14ac:dyDescent="0.2">
      <c r="A217" s="2" t="s">
        <v>162</v>
      </c>
      <c r="B217" s="4" t="s">
        <v>161</v>
      </c>
      <c r="C217" s="4" t="s">
        <v>147</v>
      </c>
      <c r="D217" s="4" t="s">
        <v>156</v>
      </c>
      <c r="E217" s="4" t="s">
        <v>206</v>
      </c>
      <c r="F217" s="4" t="s">
        <v>100</v>
      </c>
      <c r="G217" s="4" t="s">
        <v>8</v>
      </c>
      <c r="H217" s="13" t="s">
        <v>123</v>
      </c>
      <c r="I217" s="5">
        <v>50000000</v>
      </c>
      <c r="J217" s="5">
        <v>50000000</v>
      </c>
      <c r="K217" s="12" t="s">
        <v>132</v>
      </c>
      <c r="L217" s="12" t="s">
        <v>133</v>
      </c>
      <c r="M217" s="12" t="s">
        <v>134</v>
      </c>
      <c r="N217" s="12" t="s">
        <v>135</v>
      </c>
      <c r="O217" s="12" t="s">
        <v>136</v>
      </c>
      <c r="P217" s="12" t="s">
        <v>138</v>
      </c>
      <c r="Q217" s="12" t="s">
        <v>137</v>
      </c>
      <c r="R217"/>
      <c r="S217"/>
      <c r="T217"/>
      <c r="U217"/>
      <c r="V217"/>
      <c r="W217"/>
      <c r="X217"/>
      <c r="Y217"/>
      <c r="Z217"/>
      <c r="AA217"/>
      <c r="AB217"/>
      <c r="AC217"/>
      <c r="AD217"/>
      <c r="AE217"/>
      <c r="AF217"/>
      <c r="AG217"/>
    </row>
    <row r="218" spans="1:33" s="3" customFormat="1" ht="45.75" customHeight="1" x14ac:dyDescent="0.2">
      <c r="A218" s="2"/>
      <c r="B218" s="4" t="s">
        <v>310</v>
      </c>
      <c r="C218" s="4" t="s">
        <v>147</v>
      </c>
      <c r="D218" s="4" t="s">
        <v>156</v>
      </c>
      <c r="E218" s="4" t="s">
        <v>35</v>
      </c>
      <c r="F218" s="4" t="s">
        <v>100</v>
      </c>
      <c r="G218" s="4" t="s">
        <v>8</v>
      </c>
      <c r="H218" s="13" t="s">
        <v>123</v>
      </c>
      <c r="I218" s="5">
        <f>85000000-16645096</f>
        <v>68354904</v>
      </c>
      <c r="J218" s="5">
        <f>85000000-16645096</f>
        <v>68354904</v>
      </c>
      <c r="K218" s="12" t="s">
        <v>132</v>
      </c>
      <c r="L218" s="12" t="s">
        <v>133</v>
      </c>
      <c r="M218" s="12" t="s">
        <v>134</v>
      </c>
      <c r="N218" s="12" t="s">
        <v>135</v>
      </c>
      <c r="O218" s="12" t="s">
        <v>136</v>
      </c>
      <c r="P218" s="12" t="s">
        <v>138</v>
      </c>
      <c r="Q218" s="12" t="s">
        <v>137</v>
      </c>
      <c r="R218"/>
      <c r="S218"/>
      <c r="T218"/>
      <c r="U218"/>
      <c r="V218"/>
      <c r="W218"/>
      <c r="X218"/>
      <c r="Y218"/>
      <c r="Z218"/>
      <c r="AA218"/>
      <c r="AB218"/>
      <c r="AC218"/>
      <c r="AD218"/>
      <c r="AE218"/>
      <c r="AF218"/>
      <c r="AG218"/>
    </row>
    <row r="219" spans="1:33" s="3" customFormat="1" ht="56.25" customHeight="1" x14ac:dyDescent="0.2">
      <c r="A219" s="2"/>
      <c r="B219" s="4" t="s">
        <v>311</v>
      </c>
      <c r="C219" s="4" t="s">
        <v>147</v>
      </c>
      <c r="D219" s="4" t="s">
        <v>156</v>
      </c>
      <c r="E219" s="4" t="s">
        <v>35</v>
      </c>
      <c r="F219" s="4" t="s">
        <v>100</v>
      </c>
      <c r="G219" s="4" t="s">
        <v>8</v>
      </c>
      <c r="H219" s="13" t="s">
        <v>123</v>
      </c>
      <c r="I219" s="4" t="s">
        <v>312</v>
      </c>
      <c r="J219" s="4" t="s">
        <v>312</v>
      </c>
      <c r="K219" s="12" t="s">
        <v>132</v>
      </c>
      <c r="L219" s="12" t="s">
        <v>133</v>
      </c>
      <c r="M219" s="12" t="s">
        <v>134</v>
      </c>
      <c r="N219" s="12" t="s">
        <v>135</v>
      </c>
      <c r="O219" s="12" t="s">
        <v>136</v>
      </c>
      <c r="P219" s="12" t="s">
        <v>138</v>
      </c>
      <c r="Q219" s="12" t="s">
        <v>137</v>
      </c>
      <c r="R219"/>
      <c r="S219"/>
      <c r="T219"/>
      <c r="U219"/>
      <c r="V219"/>
      <c r="W219"/>
      <c r="X219"/>
      <c r="Y219"/>
      <c r="Z219"/>
      <c r="AA219"/>
      <c r="AB219"/>
      <c r="AC219"/>
      <c r="AD219"/>
      <c r="AE219"/>
      <c r="AF219"/>
      <c r="AG219"/>
    </row>
    <row r="220" spans="1:33" s="3" customFormat="1" ht="57.75" customHeight="1" x14ac:dyDescent="0.2">
      <c r="A220" s="2" t="s">
        <v>209</v>
      </c>
      <c r="B220" s="57" t="s">
        <v>208</v>
      </c>
      <c r="C220" s="4" t="s">
        <v>147</v>
      </c>
      <c r="D220" s="4" t="s">
        <v>156</v>
      </c>
      <c r="E220" s="2">
        <v>12</v>
      </c>
      <c r="F220" s="2" t="s">
        <v>100</v>
      </c>
      <c r="G220" s="4" t="s">
        <v>8</v>
      </c>
      <c r="H220" s="13" t="s">
        <v>123</v>
      </c>
      <c r="I220" s="5">
        <f>62000000-31295570-7469630</f>
        <v>23234800</v>
      </c>
      <c r="J220" s="5">
        <f>62000000-31295570-7469630</f>
        <v>23234800</v>
      </c>
      <c r="K220" s="12" t="s">
        <v>132</v>
      </c>
      <c r="L220" s="12" t="s">
        <v>133</v>
      </c>
      <c r="M220" s="12" t="s">
        <v>134</v>
      </c>
      <c r="N220" s="12" t="s">
        <v>135</v>
      </c>
      <c r="O220" s="12" t="s">
        <v>136</v>
      </c>
      <c r="P220" s="12" t="s">
        <v>138</v>
      </c>
      <c r="Q220" s="12" t="s">
        <v>137</v>
      </c>
      <c r="R220"/>
      <c r="S220"/>
      <c r="T220"/>
      <c r="U220"/>
      <c r="V220"/>
      <c r="W220"/>
      <c r="X220"/>
      <c r="Y220"/>
      <c r="Z220"/>
      <c r="AA220"/>
      <c r="AB220"/>
      <c r="AC220"/>
      <c r="AD220"/>
      <c r="AE220"/>
      <c r="AF220"/>
      <c r="AG220"/>
    </row>
    <row r="221" spans="1:33" s="3" customFormat="1" ht="57.75" customHeight="1" x14ac:dyDescent="0.2">
      <c r="A221" s="2"/>
      <c r="B221" s="57" t="s">
        <v>208</v>
      </c>
      <c r="C221" s="4" t="s">
        <v>271</v>
      </c>
      <c r="D221" s="4" t="s">
        <v>271</v>
      </c>
      <c r="E221" s="2">
        <v>12</v>
      </c>
      <c r="F221" s="2" t="s">
        <v>100</v>
      </c>
      <c r="G221" s="4" t="s">
        <v>8</v>
      </c>
      <c r="H221" s="13" t="s">
        <v>123</v>
      </c>
      <c r="I221" s="5">
        <v>7469630</v>
      </c>
      <c r="J221" s="5">
        <v>7469630</v>
      </c>
      <c r="K221" s="12" t="s">
        <v>132</v>
      </c>
      <c r="L221" s="12" t="s">
        <v>133</v>
      </c>
      <c r="M221" s="12" t="s">
        <v>134</v>
      </c>
      <c r="N221" s="12" t="s">
        <v>135</v>
      </c>
      <c r="O221" s="12" t="s">
        <v>136</v>
      </c>
      <c r="P221" s="12" t="s">
        <v>138</v>
      </c>
      <c r="Q221" s="12" t="s">
        <v>137</v>
      </c>
      <c r="R221"/>
      <c r="S221"/>
      <c r="T221"/>
      <c r="U221"/>
      <c r="V221"/>
      <c r="W221"/>
      <c r="X221"/>
      <c r="Y221"/>
      <c r="Z221"/>
      <c r="AA221"/>
      <c r="AB221"/>
      <c r="AC221"/>
      <c r="AD221"/>
      <c r="AE221"/>
      <c r="AF221"/>
      <c r="AG221"/>
    </row>
    <row r="222" spans="1:33" s="3" customFormat="1" ht="95.25" customHeight="1" x14ac:dyDescent="0.25">
      <c r="A222" s="2">
        <v>78181500</v>
      </c>
      <c r="B222" s="52" t="s">
        <v>218</v>
      </c>
      <c r="C222" s="4" t="s">
        <v>204</v>
      </c>
      <c r="D222" s="4" t="s">
        <v>205</v>
      </c>
      <c r="E222" s="4" t="s">
        <v>235</v>
      </c>
      <c r="F222" s="4" t="s">
        <v>100</v>
      </c>
      <c r="G222" s="4" t="s">
        <v>8</v>
      </c>
      <c r="H222" s="13" t="s">
        <v>123</v>
      </c>
      <c r="I222" s="5">
        <f>126000000-25136210</f>
        <v>100863790</v>
      </c>
      <c r="J222" s="5">
        <f>126000000-25136210</f>
        <v>100863790</v>
      </c>
      <c r="K222" s="12" t="s">
        <v>132</v>
      </c>
      <c r="L222" s="12" t="s">
        <v>133</v>
      </c>
      <c r="M222" s="12" t="s">
        <v>134</v>
      </c>
      <c r="N222" s="12" t="s">
        <v>135</v>
      </c>
      <c r="O222" s="12" t="s">
        <v>136</v>
      </c>
      <c r="P222" s="12" t="s">
        <v>138</v>
      </c>
      <c r="Q222" s="12" t="s">
        <v>137</v>
      </c>
      <c r="R222"/>
      <c r="S222"/>
      <c r="T222"/>
      <c r="U222"/>
      <c r="V222"/>
      <c r="W222"/>
      <c r="X222"/>
      <c r="Y222"/>
      <c r="Z222"/>
      <c r="AA222"/>
      <c r="AB222"/>
      <c r="AC222"/>
      <c r="AD222"/>
      <c r="AE222"/>
      <c r="AF222"/>
      <c r="AG222"/>
    </row>
    <row r="223" spans="1:33" s="3" customFormat="1" ht="85.5" customHeight="1" x14ac:dyDescent="0.25">
      <c r="A223" s="2"/>
      <c r="B223" s="52" t="s">
        <v>247</v>
      </c>
      <c r="C223" s="4" t="s">
        <v>244</v>
      </c>
      <c r="D223" s="4" t="s">
        <v>204</v>
      </c>
      <c r="E223" s="4" t="s">
        <v>21</v>
      </c>
      <c r="F223" s="4" t="s">
        <v>198</v>
      </c>
      <c r="G223" s="4" t="s">
        <v>8</v>
      </c>
      <c r="H223" s="13" t="s">
        <v>123</v>
      </c>
      <c r="I223" s="5">
        <v>25136210</v>
      </c>
      <c r="J223" s="5">
        <v>25136210</v>
      </c>
      <c r="K223" s="12" t="s">
        <v>132</v>
      </c>
      <c r="L223" s="12" t="s">
        <v>133</v>
      </c>
      <c r="M223" s="12" t="s">
        <v>134</v>
      </c>
      <c r="N223" s="12" t="s">
        <v>135</v>
      </c>
      <c r="O223" s="12" t="s">
        <v>136</v>
      </c>
      <c r="P223" s="12" t="s">
        <v>138</v>
      </c>
      <c r="Q223" s="12" t="s">
        <v>137</v>
      </c>
      <c r="R223"/>
      <c r="S223"/>
      <c r="T223"/>
      <c r="U223"/>
      <c r="V223"/>
      <c r="W223"/>
      <c r="X223"/>
      <c r="Y223"/>
      <c r="Z223"/>
      <c r="AA223"/>
      <c r="AB223"/>
      <c r="AC223"/>
      <c r="AD223"/>
      <c r="AE223"/>
      <c r="AF223"/>
      <c r="AG223"/>
    </row>
    <row r="224" spans="1:33" s="3" customFormat="1" ht="69" customHeight="1" x14ac:dyDescent="0.2">
      <c r="A224" s="2" t="s">
        <v>233</v>
      </c>
      <c r="B224" s="16" t="s">
        <v>232</v>
      </c>
      <c r="C224" s="4" t="s">
        <v>158</v>
      </c>
      <c r="D224" s="4" t="s">
        <v>204</v>
      </c>
      <c r="E224" s="4" t="s">
        <v>5</v>
      </c>
      <c r="F224" s="4" t="s">
        <v>198</v>
      </c>
      <c r="G224" s="4" t="s">
        <v>10</v>
      </c>
      <c r="H224" s="13" t="s">
        <v>123</v>
      </c>
      <c r="I224" s="5">
        <v>10000000</v>
      </c>
      <c r="J224" s="5">
        <v>10000000</v>
      </c>
      <c r="K224" s="12" t="s">
        <v>132</v>
      </c>
      <c r="L224" s="12" t="s">
        <v>133</v>
      </c>
      <c r="M224" s="12" t="s">
        <v>134</v>
      </c>
      <c r="N224" s="12" t="s">
        <v>135</v>
      </c>
      <c r="O224" s="12" t="s">
        <v>136</v>
      </c>
      <c r="P224" s="12" t="s">
        <v>138</v>
      </c>
      <c r="Q224" s="12" t="s">
        <v>137</v>
      </c>
      <c r="R224"/>
      <c r="S224"/>
      <c r="T224"/>
      <c r="U224"/>
      <c r="V224"/>
      <c r="W224"/>
      <c r="X224"/>
      <c r="Y224"/>
      <c r="Z224"/>
      <c r="AA224"/>
      <c r="AB224"/>
      <c r="AC224"/>
      <c r="AD224"/>
      <c r="AE224"/>
      <c r="AF224"/>
      <c r="AG224"/>
    </row>
    <row r="225" spans="1:33" s="3" customFormat="1" ht="57" x14ac:dyDescent="0.2">
      <c r="A225" s="2"/>
      <c r="B225" s="4" t="s">
        <v>161</v>
      </c>
      <c r="C225" s="4" t="s">
        <v>147</v>
      </c>
      <c r="D225" s="4" t="s">
        <v>148</v>
      </c>
      <c r="E225" s="4" t="s">
        <v>206</v>
      </c>
      <c r="F225" s="4" t="s">
        <v>100</v>
      </c>
      <c r="G225" s="4" t="s">
        <v>8</v>
      </c>
      <c r="H225" s="13" t="s">
        <v>123</v>
      </c>
      <c r="I225" s="5">
        <v>10000000</v>
      </c>
      <c r="J225" s="5">
        <v>10000000</v>
      </c>
      <c r="K225" s="12" t="s">
        <v>132</v>
      </c>
      <c r="L225" s="12" t="s">
        <v>133</v>
      </c>
      <c r="M225" s="12" t="s">
        <v>134</v>
      </c>
      <c r="N225" s="12" t="s">
        <v>135</v>
      </c>
      <c r="O225" s="12" t="s">
        <v>136</v>
      </c>
      <c r="P225" s="12" t="s">
        <v>138</v>
      </c>
      <c r="Q225" s="12" t="s">
        <v>137</v>
      </c>
      <c r="R225"/>
      <c r="S225"/>
      <c r="T225"/>
      <c r="U225"/>
      <c r="V225"/>
      <c r="W225"/>
      <c r="X225"/>
      <c r="Y225"/>
      <c r="Z225"/>
      <c r="AA225"/>
      <c r="AB225"/>
      <c r="AC225"/>
      <c r="AD225"/>
      <c r="AE225"/>
      <c r="AF225"/>
      <c r="AG225"/>
    </row>
    <row r="226" spans="1:33" s="3" customFormat="1" ht="57" x14ac:dyDescent="0.2">
      <c r="A226" s="2"/>
      <c r="B226" s="4" t="s">
        <v>161</v>
      </c>
      <c r="C226" s="4" t="s">
        <v>147</v>
      </c>
      <c r="D226" s="4" t="s">
        <v>148</v>
      </c>
      <c r="E226" s="4" t="s">
        <v>206</v>
      </c>
      <c r="F226" s="4" t="s">
        <v>100</v>
      </c>
      <c r="G226" s="4" t="s">
        <v>8</v>
      </c>
      <c r="H226" s="13" t="s">
        <v>123</v>
      </c>
      <c r="I226" s="5">
        <v>20000000</v>
      </c>
      <c r="J226" s="5">
        <v>20000000</v>
      </c>
      <c r="K226" s="12" t="s">
        <v>132</v>
      </c>
      <c r="L226" s="12" t="s">
        <v>133</v>
      </c>
      <c r="M226" s="12" t="s">
        <v>134</v>
      </c>
      <c r="N226" s="12" t="s">
        <v>135</v>
      </c>
      <c r="O226" s="12" t="s">
        <v>136</v>
      </c>
      <c r="P226" s="12" t="s">
        <v>138</v>
      </c>
      <c r="Q226" s="12" t="s">
        <v>137</v>
      </c>
      <c r="R226"/>
      <c r="S226"/>
      <c r="T226"/>
      <c r="U226"/>
      <c r="V226"/>
      <c r="W226"/>
      <c r="X226"/>
      <c r="Y226"/>
      <c r="Z226"/>
      <c r="AA226"/>
      <c r="AB226"/>
      <c r="AC226"/>
      <c r="AD226"/>
      <c r="AE226"/>
      <c r="AF226"/>
      <c r="AG226"/>
    </row>
    <row r="227" spans="1:33" s="3" customFormat="1" ht="57" x14ac:dyDescent="0.2">
      <c r="A227" s="2"/>
      <c r="B227" s="4" t="s">
        <v>161</v>
      </c>
      <c r="C227" s="4" t="s">
        <v>147</v>
      </c>
      <c r="D227" s="4" t="s">
        <v>148</v>
      </c>
      <c r="E227" s="4" t="s">
        <v>206</v>
      </c>
      <c r="F227" s="4" t="s">
        <v>100</v>
      </c>
      <c r="G227" s="4" t="s">
        <v>8</v>
      </c>
      <c r="H227" s="13" t="s">
        <v>123</v>
      </c>
      <c r="I227" s="5">
        <v>20000000</v>
      </c>
      <c r="J227" s="5">
        <v>20000000</v>
      </c>
      <c r="K227" s="12" t="s">
        <v>132</v>
      </c>
      <c r="L227" s="12" t="s">
        <v>133</v>
      </c>
      <c r="M227" s="12" t="s">
        <v>134</v>
      </c>
      <c r="N227" s="12" t="s">
        <v>135</v>
      </c>
      <c r="O227" s="12" t="s">
        <v>136</v>
      </c>
      <c r="P227" s="12" t="s">
        <v>138</v>
      </c>
      <c r="Q227" s="12" t="s">
        <v>137</v>
      </c>
      <c r="R227"/>
      <c r="S227"/>
      <c r="T227"/>
      <c r="U227"/>
      <c r="V227"/>
      <c r="W227"/>
      <c r="X227"/>
      <c r="Y227"/>
      <c r="Z227"/>
      <c r="AA227"/>
      <c r="AB227"/>
      <c r="AC227"/>
      <c r="AD227"/>
      <c r="AE227"/>
      <c r="AF227"/>
      <c r="AG227"/>
    </row>
    <row r="228" spans="1:33" s="3" customFormat="1" ht="28.5" customHeight="1" x14ac:dyDescent="0.2">
      <c r="I228" s="58"/>
      <c r="R228"/>
      <c r="S228"/>
      <c r="T228"/>
      <c r="U228"/>
      <c r="V228"/>
      <c r="W228"/>
      <c r="X228"/>
      <c r="Y228"/>
      <c r="Z228"/>
      <c r="AA228"/>
      <c r="AB228"/>
      <c r="AC228"/>
      <c r="AD228"/>
      <c r="AE228"/>
      <c r="AF228"/>
      <c r="AG228"/>
    </row>
    <row r="229" spans="1:33" x14ac:dyDescent="0.2">
      <c r="I229"/>
    </row>
    <row r="230" spans="1:33" x14ac:dyDescent="0.2">
      <c r="I230"/>
    </row>
    <row r="231" spans="1:33" x14ac:dyDescent="0.2">
      <c r="G231" s="17" t="s">
        <v>13</v>
      </c>
      <c r="I231"/>
    </row>
    <row r="232" spans="1:33" ht="18" x14ac:dyDescent="0.2">
      <c r="E232" s="17" t="s">
        <v>13</v>
      </c>
      <c r="G232" s="17" t="s">
        <v>13</v>
      </c>
      <c r="I232" s="15" t="s">
        <v>13</v>
      </c>
    </row>
    <row r="233" spans="1:33" ht="102" customHeight="1" x14ac:dyDescent="0.2">
      <c r="A233"/>
      <c r="B233"/>
      <c r="C233"/>
      <c r="D233"/>
      <c r="E233"/>
      <c r="F233"/>
      <c r="G233"/>
      <c r="H233"/>
      <c r="I233"/>
      <c r="J233"/>
    </row>
    <row r="234" spans="1:33" x14ac:dyDescent="0.2">
      <c r="A234"/>
      <c r="B234"/>
      <c r="C234"/>
      <c r="D234"/>
      <c r="E234"/>
      <c r="F234"/>
      <c r="G234"/>
      <c r="H234"/>
      <c r="I234"/>
      <c r="J234"/>
    </row>
    <row r="235" spans="1:33" x14ac:dyDescent="0.2">
      <c r="A235"/>
      <c r="B235"/>
      <c r="C235"/>
      <c r="D235"/>
      <c r="E235"/>
      <c r="F235"/>
      <c r="G235"/>
      <c r="H235"/>
      <c r="I235"/>
      <c r="J235"/>
    </row>
    <row r="236" spans="1:33" x14ac:dyDescent="0.2">
      <c r="A236"/>
      <c r="B236"/>
      <c r="C236"/>
      <c r="D236"/>
      <c r="E236"/>
      <c r="F236"/>
      <c r="G236"/>
      <c r="H236"/>
      <c r="I236"/>
      <c r="J236"/>
    </row>
    <row r="237" spans="1:33" x14ac:dyDescent="0.2">
      <c r="A237"/>
      <c r="B237"/>
      <c r="C237"/>
      <c r="D237"/>
      <c r="E237"/>
      <c r="F237"/>
      <c r="G237"/>
      <c r="H237"/>
      <c r="I237"/>
      <c r="J237"/>
    </row>
    <row r="238" spans="1:33" x14ac:dyDescent="0.2">
      <c r="A238"/>
      <c r="B238"/>
      <c r="C238"/>
      <c r="D238"/>
      <c r="E238"/>
      <c r="F238"/>
      <c r="G238"/>
      <c r="H238"/>
      <c r="I238"/>
      <c r="J238"/>
    </row>
    <row r="239" spans="1:33" ht="31.5" customHeight="1" x14ac:dyDescent="0.2">
      <c r="A239"/>
      <c r="B239"/>
      <c r="C239"/>
      <c r="D239"/>
      <c r="E239"/>
      <c r="F239"/>
      <c r="G239"/>
      <c r="H239"/>
      <c r="I239"/>
      <c r="J239"/>
    </row>
    <row r="240" spans="1:33" x14ac:dyDescent="0.2">
      <c r="A240"/>
      <c r="B240"/>
      <c r="C240"/>
      <c r="D240"/>
      <c r="E240"/>
      <c r="F240"/>
      <c r="G240"/>
      <c r="H240"/>
      <c r="I240"/>
      <c r="J240"/>
    </row>
    <row r="241" spans="1:10" x14ac:dyDescent="0.2">
      <c r="A241"/>
      <c r="B241"/>
      <c r="C241"/>
      <c r="D241"/>
      <c r="E241"/>
      <c r="F241"/>
      <c r="G241"/>
      <c r="H241"/>
      <c r="I241"/>
      <c r="J241"/>
    </row>
    <row r="242" spans="1:10" x14ac:dyDescent="0.2">
      <c r="A242"/>
      <c r="B242"/>
      <c r="C242"/>
      <c r="D242"/>
      <c r="E242"/>
      <c r="F242"/>
      <c r="G242"/>
      <c r="H242"/>
      <c r="I242"/>
      <c r="J242"/>
    </row>
    <row r="243" spans="1:10" ht="18.75" customHeight="1" x14ac:dyDescent="0.2">
      <c r="A243"/>
      <c r="B243"/>
      <c r="C243"/>
      <c r="D243"/>
      <c r="E243"/>
      <c r="F243"/>
      <c r="G243"/>
      <c r="H243"/>
      <c r="I243"/>
      <c r="J243"/>
    </row>
    <row r="244" spans="1:10" ht="24" customHeight="1" x14ac:dyDescent="0.2">
      <c r="A244"/>
      <c r="B244"/>
      <c r="C244"/>
      <c r="D244"/>
      <c r="E244"/>
      <c r="F244"/>
      <c r="G244"/>
      <c r="H244"/>
      <c r="I244"/>
      <c r="J244"/>
    </row>
    <row r="245" spans="1:10" x14ac:dyDescent="0.2">
      <c r="A245"/>
      <c r="B245"/>
      <c r="C245"/>
      <c r="D245"/>
      <c r="E245"/>
      <c r="F245"/>
      <c r="G245"/>
      <c r="H245"/>
      <c r="I245"/>
      <c r="J245"/>
    </row>
    <row r="246" spans="1:10" x14ac:dyDescent="0.2">
      <c r="A246"/>
      <c r="B246"/>
      <c r="C246"/>
      <c r="D246"/>
      <c r="E246"/>
      <c r="F246"/>
      <c r="G246"/>
      <c r="H246"/>
      <c r="I246"/>
      <c r="J246"/>
    </row>
    <row r="247" spans="1:10" ht="33.75" customHeight="1" x14ac:dyDescent="0.2">
      <c r="A247"/>
      <c r="B247"/>
      <c r="C247"/>
      <c r="D247"/>
      <c r="E247"/>
      <c r="F247"/>
      <c r="G247"/>
      <c r="H247"/>
      <c r="I247"/>
      <c r="J247"/>
    </row>
    <row r="248" spans="1:10" x14ac:dyDescent="0.2">
      <c r="A248"/>
      <c r="B248"/>
      <c r="C248"/>
      <c r="D248"/>
      <c r="E248"/>
      <c r="F248"/>
      <c r="G248"/>
      <c r="H248"/>
      <c r="I248"/>
      <c r="J248"/>
    </row>
    <row r="249" spans="1:10" x14ac:dyDescent="0.2">
      <c r="A249"/>
      <c r="B249"/>
      <c r="C249"/>
      <c r="D249"/>
      <c r="E249"/>
      <c r="F249"/>
      <c r="G249"/>
      <c r="H249"/>
      <c r="I249"/>
      <c r="J249"/>
    </row>
    <row r="250" spans="1:10" x14ac:dyDescent="0.2">
      <c r="A250"/>
      <c r="B250"/>
      <c r="C250"/>
      <c r="D250"/>
      <c r="E250"/>
      <c r="F250"/>
      <c r="G250"/>
      <c r="H250"/>
      <c r="I250"/>
      <c r="J250"/>
    </row>
    <row r="251" spans="1:10" x14ac:dyDescent="0.2">
      <c r="A251"/>
      <c r="B251"/>
      <c r="C251"/>
      <c r="D251"/>
      <c r="E251"/>
      <c r="F251"/>
      <c r="G251"/>
      <c r="H251"/>
      <c r="I251"/>
      <c r="J251"/>
    </row>
    <row r="252" spans="1:10" x14ac:dyDescent="0.2">
      <c r="A252"/>
      <c r="B252"/>
      <c r="C252"/>
      <c r="D252"/>
      <c r="E252"/>
      <c r="F252"/>
      <c r="G252"/>
      <c r="H252"/>
      <c r="I252"/>
      <c r="J252"/>
    </row>
    <row r="253" spans="1:10" x14ac:dyDescent="0.2">
      <c r="A253"/>
      <c r="B253"/>
      <c r="C253"/>
      <c r="D253"/>
      <c r="E253"/>
      <c r="F253"/>
      <c r="G253"/>
      <c r="H253"/>
      <c r="I253"/>
      <c r="J253"/>
    </row>
    <row r="254" spans="1:10" x14ac:dyDescent="0.2">
      <c r="A254"/>
      <c r="B254"/>
      <c r="C254"/>
      <c r="D254"/>
      <c r="E254"/>
      <c r="F254"/>
      <c r="G254"/>
      <c r="H254"/>
      <c r="I254"/>
      <c r="J254"/>
    </row>
    <row r="255" spans="1:10" x14ac:dyDescent="0.2">
      <c r="B255"/>
      <c r="C255"/>
      <c r="D255"/>
      <c r="E255"/>
      <c r="F255"/>
    </row>
    <row r="256" spans="1:10" x14ac:dyDescent="0.2">
      <c r="B256"/>
      <c r="C256"/>
      <c r="D256"/>
      <c r="E256"/>
      <c r="F256"/>
    </row>
    <row r="257" spans="2:6" x14ac:dyDescent="0.2">
      <c r="B257"/>
      <c r="C257"/>
      <c r="D257"/>
      <c r="E257"/>
      <c r="F257"/>
    </row>
    <row r="258" spans="2:6" x14ac:dyDescent="0.2">
      <c r="B258"/>
      <c r="C258"/>
      <c r="D258"/>
      <c r="E258"/>
      <c r="F258"/>
    </row>
    <row r="259" spans="2:6" x14ac:dyDescent="0.2">
      <c r="B259"/>
      <c r="C259"/>
      <c r="D259"/>
      <c r="E259"/>
      <c r="F259"/>
    </row>
    <row r="260" spans="2:6" x14ac:dyDescent="0.2">
      <c r="B260"/>
      <c r="C260"/>
      <c r="D260"/>
      <c r="E260"/>
      <c r="F260"/>
    </row>
    <row r="261" spans="2:6" x14ac:dyDescent="0.2">
      <c r="B261"/>
      <c r="C261"/>
      <c r="D261"/>
      <c r="E261"/>
      <c r="F261"/>
    </row>
    <row r="262" spans="2:6" x14ac:dyDescent="0.2">
      <c r="B262"/>
      <c r="C262"/>
      <c r="D262"/>
      <c r="E262"/>
      <c r="F262"/>
    </row>
  </sheetData>
  <printOptions horizontalCentered="1"/>
  <pageMargins left="0.70866141732283472" right="0.70866141732283472" top="0.74803149606299213" bottom="0.74803149606299213" header="0.31496062992125984" footer="0.31496062992125984"/>
  <pageSetup paperSize="9" scale="17" fitToHeight="0"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INVERSION</vt:lpstr>
      <vt:lpstr>'PAA INVERSION'!_Hlk529443310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ETHIKA C&amp;E</dc:creator>
  <cp:lastModifiedBy>Vilma Amparo Lopez Herrera</cp:lastModifiedBy>
  <cp:lastPrinted>2019-02-07T16:20:12Z</cp:lastPrinted>
  <dcterms:created xsi:type="dcterms:W3CDTF">2018-09-04T20:36:26Z</dcterms:created>
  <dcterms:modified xsi:type="dcterms:W3CDTF">2019-11-15T17:05:16Z</dcterms:modified>
</cp:coreProperties>
</file>