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gobiernobogota-my.sharepoint.com/personal/yamile_espinosa_gobiernobogota_gov_co/Documents/VIGENCIA 2021/PLANES GESTION 2021/Alcaldías Locales/OTROS DOCUMENTOS/IV TRIMESTRE/Publicacion_marzo 2022/"/>
    </mc:Choice>
  </mc:AlternateContent>
  <xr:revisionPtr revIDLastSave="18" documentId="8_{A95F0989-8B05-4A71-92AD-094D9C8C08D9}" xr6:coauthVersionLast="47" xr6:coauthVersionMax="47" xr10:uidLastSave="{25567FA4-1363-4E1C-A275-AC45ADB3D86F}"/>
  <workbookProtection workbookAlgorithmName="SHA-512" workbookHashValue="ROewzDxyfq8aRkBm1XD86zJgyEDysSNckzYhdtlp0YQv+b/uaVWpT2EXavGLok/lXin6qIuUj7BWrb02aBfVLQ==" workbookSaltValue="BN7IaRX2P3GA34uLcaVP+g==" workbookSpinCount="100000" lockStructure="1"/>
  <bookViews>
    <workbookView xWindow="-120" yWindow="-120" windowWidth="29040" windowHeight="15840" xr2:uid="{82425007-B10C-4B30-B14E-E133B79C6502}"/>
  </bookViews>
  <sheets>
    <sheet name="2021 Sumapaz"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4" i="1" l="1"/>
  <c r="AQ25" i="1"/>
  <c r="AR25" i="1" s="1"/>
  <c r="AQ24" i="1"/>
  <c r="AR24" i="1" s="1"/>
  <c r="AQ33" i="1"/>
  <c r="AQ32" i="1"/>
  <c r="AM33" i="1"/>
  <c r="AM34" i="1"/>
  <c r="AM32" i="1"/>
  <c r="AM37" i="1" s="1"/>
  <c r="AQ30" i="1"/>
  <c r="AQ29" i="1"/>
  <c r="AQ28" i="1"/>
  <c r="AQ26" i="1"/>
  <c r="AM30" i="1"/>
  <c r="AM29" i="1"/>
  <c r="AM28" i="1"/>
  <c r="AM26" i="1"/>
  <c r="AR30" i="1"/>
  <c r="AQ27" i="1"/>
  <c r="AR23" i="1"/>
  <c r="AR21" i="1"/>
  <c r="AH27" i="1"/>
  <c r="AH25" i="1"/>
  <c r="AH19" i="1"/>
  <c r="AH17" i="1"/>
  <c r="AF34" i="1"/>
  <c r="AH34" i="1" s="1"/>
  <c r="AP36" i="1"/>
  <c r="AR36" i="1"/>
  <c r="AF36" i="1"/>
  <c r="AA36" i="1"/>
  <c r="AC36" i="1"/>
  <c r="AC35" i="1"/>
  <c r="AP34" i="1"/>
  <c r="AR34" i="1" s="1"/>
  <c r="AR37" i="1" s="1"/>
  <c r="AA34" i="1"/>
  <c r="AC34" i="1"/>
  <c r="AP33" i="1"/>
  <c r="AF33" i="1"/>
  <c r="AH33" i="1" s="1"/>
  <c r="AH37" i="1" s="1"/>
  <c r="AA33" i="1"/>
  <c r="AF32" i="1"/>
  <c r="AA32" i="1"/>
  <c r="AC32" i="1" s="1"/>
  <c r="AC37" i="1" s="1"/>
  <c r="AF30" i="1"/>
  <c r="AH30" i="1" s="1"/>
  <c r="AA30" i="1"/>
  <c r="AC30" i="1" s="1"/>
  <c r="AF29" i="1"/>
  <c r="AH29" i="1" s="1"/>
  <c r="AA29" i="1"/>
  <c r="AC29" i="1" s="1"/>
  <c r="AF28" i="1"/>
  <c r="AH28" i="1" s="1"/>
  <c r="AA28" i="1"/>
  <c r="AC28" i="1"/>
  <c r="AF27" i="1"/>
  <c r="AA27" i="1"/>
  <c r="AC27" i="1" s="1"/>
  <c r="AP26" i="1"/>
  <c r="AR26" i="1" s="1"/>
  <c r="AK26" i="1"/>
  <c r="AF26" i="1"/>
  <c r="AH26" i="1" s="1"/>
  <c r="AA26" i="1"/>
  <c r="AC26" i="1"/>
  <c r="AP25" i="1"/>
  <c r="AK25" i="1"/>
  <c r="AM25" i="1" s="1"/>
  <c r="AF25" i="1"/>
  <c r="AA25" i="1"/>
  <c r="AC25" i="1" s="1"/>
  <c r="AP24" i="1"/>
  <c r="AK24" i="1"/>
  <c r="AM24" i="1" s="1"/>
  <c r="AF24" i="1"/>
  <c r="AH24" i="1" s="1"/>
  <c r="AA24" i="1"/>
  <c r="AC24" i="1" s="1"/>
  <c r="AP23" i="1"/>
  <c r="AK23" i="1"/>
  <c r="AM23" i="1" s="1"/>
  <c r="AF23" i="1"/>
  <c r="AH23" i="1" s="1"/>
  <c r="AA23" i="1"/>
  <c r="AC23" i="1" s="1"/>
  <c r="AP22" i="1"/>
  <c r="AR22" i="1" s="1"/>
  <c r="AK22" i="1"/>
  <c r="AM22" i="1" s="1"/>
  <c r="AF22" i="1"/>
  <c r="AH22" i="1" s="1"/>
  <c r="AA22" i="1"/>
  <c r="AC22" i="1"/>
  <c r="AP21" i="1"/>
  <c r="AK21" i="1"/>
  <c r="AM21" i="1" s="1"/>
  <c r="AF21" i="1"/>
  <c r="AH21" i="1" s="1"/>
  <c r="AA21" i="1"/>
  <c r="AC21" i="1"/>
  <c r="AP20" i="1"/>
  <c r="AR20" i="1" s="1"/>
  <c r="AK20" i="1"/>
  <c r="AM20" i="1" s="1"/>
  <c r="AF20" i="1"/>
  <c r="AH20" i="1" s="1"/>
  <c r="AC20" i="1"/>
  <c r="AP19" i="1"/>
  <c r="AR19" i="1" s="1"/>
  <c r="AK19" i="1"/>
  <c r="AM19" i="1" s="1"/>
  <c r="AF19" i="1"/>
  <c r="AA19" i="1"/>
  <c r="AC19" i="1" s="1"/>
  <c r="AF18" i="1"/>
  <c r="AP17" i="1"/>
  <c r="AR17" i="1"/>
  <c r="AK17" i="1"/>
  <c r="AM17" i="1" s="1"/>
  <c r="AC17" i="1"/>
  <c r="X37" i="1"/>
  <c r="E18" i="1"/>
  <c r="E17" i="1"/>
  <c r="E29" i="1"/>
  <c r="E28" i="1"/>
  <c r="E27" i="1"/>
  <c r="E26" i="1"/>
  <c r="E25" i="1"/>
  <c r="E24" i="1"/>
  <c r="E23" i="1"/>
  <c r="E22" i="1"/>
  <c r="E21" i="1"/>
  <c r="E20" i="1"/>
  <c r="E19" i="1"/>
  <c r="E31" i="1" s="1"/>
  <c r="E38" i="1" s="1"/>
  <c r="E30" i="1"/>
  <c r="P30" i="1"/>
  <c r="AP30" i="1"/>
  <c r="P29" i="1"/>
  <c r="AP29" i="1" s="1"/>
  <c r="AR29" i="1" s="1"/>
  <c r="P28" i="1"/>
  <c r="AP28" i="1" s="1"/>
  <c r="P27" i="1"/>
  <c r="AP27" i="1" s="1"/>
  <c r="AR27" i="1" s="1"/>
  <c r="L37" i="1"/>
  <c r="P37" i="1"/>
  <c r="P38" i="1" s="1"/>
  <c r="O37" i="1"/>
  <c r="N37" i="1"/>
  <c r="M37" i="1"/>
  <c r="V36" i="1"/>
  <c r="V33" i="1"/>
  <c r="V29" i="1"/>
  <c r="V28" i="1"/>
  <c r="V26" i="1"/>
  <c r="V25" i="1"/>
  <c r="V24" i="1"/>
  <c r="V23" i="1"/>
  <c r="X23" i="1" s="1"/>
  <c r="X31" i="1" s="1"/>
  <c r="X38" i="1" s="1"/>
  <c r="V22" i="1"/>
  <c r="V21" i="1"/>
  <c r="X21" i="1"/>
  <c r="V20" i="1"/>
  <c r="V19" i="1"/>
  <c r="E37" i="1"/>
  <c r="N38" i="1" s="1"/>
  <c r="O38" i="1"/>
  <c r="M38" i="1"/>
  <c r="L38" i="1"/>
  <c r="AR33" i="1"/>
  <c r="AC33" i="1"/>
  <c r="AM31" i="1" l="1"/>
  <c r="AM38" i="1" s="1"/>
  <c r="AH31" i="1"/>
  <c r="AH38" i="1" s="1"/>
  <c r="AR28" i="1"/>
  <c r="AR31" i="1" s="1"/>
  <c r="AR38" i="1" s="1"/>
  <c r="AC31" i="1"/>
  <c r="AC38" i="1" s="1"/>
</calcChain>
</file>

<file path=xl/sharedStrings.xml><?xml version="1.0" encoding="utf-8"?>
<sst xmlns="http://schemas.openxmlformats.org/spreadsheetml/2006/main" count="542" uniqueCount="309">
  <si>
    <t>ALCALDÍA LOCAL DE SUMAPAZ</t>
  </si>
  <si>
    <r>
      <rPr>
        <b/>
        <sz val="11"/>
        <color theme="1"/>
        <rFont val="Calibri Light"/>
        <family val="2"/>
        <scheme val="major"/>
      </rPr>
      <t xml:space="preserve">Código Formato: </t>
    </r>
    <r>
      <rPr>
        <sz val="11"/>
        <color theme="1"/>
        <rFont val="Calibri Light"/>
        <family val="2"/>
        <scheme val="major"/>
      </rPr>
      <t xml:space="preserve">PLE-PIN-F018
</t>
    </r>
    <r>
      <rPr>
        <b/>
        <sz val="11"/>
        <color theme="1"/>
        <rFont val="Calibri Light"/>
        <family val="2"/>
        <scheme val="major"/>
      </rPr>
      <t xml:space="preserve">Versión: </t>
    </r>
    <r>
      <rPr>
        <sz val="11"/>
        <color theme="1"/>
        <rFont val="Calibri Light"/>
        <family val="2"/>
        <scheme val="major"/>
      </rPr>
      <t xml:space="preserve">4
</t>
    </r>
    <r>
      <rPr>
        <b/>
        <sz val="11"/>
        <color theme="1"/>
        <rFont val="Calibri Light"/>
        <family val="2"/>
        <scheme val="major"/>
      </rPr>
      <t xml:space="preserve">Vigencia desde: </t>
    </r>
    <r>
      <rPr>
        <sz val="11"/>
        <color theme="1"/>
        <rFont val="Calibri Light"/>
        <family val="2"/>
        <scheme val="major"/>
      </rPr>
      <t xml:space="preserve">25 de enero de 2020
</t>
    </r>
    <r>
      <rPr>
        <b/>
        <sz val="11"/>
        <color theme="1"/>
        <rFont val="Calibri Light"/>
        <family val="2"/>
        <scheme val="major"/>
      </rPr>
      <t xml:space="preserve">Caso HOLA: </t>
    </r>
    <r>
      <rPr>
        <sz val="11"/>
        <color theme="1"/>
        <rFont val="Calibri Light"/>
        <family val="2"/>
        <scheme val="major"/>
      </rPr>
      <t>150917</t>
    </r>
  </si>
  <si>
    <t>VIGENCIA DE LA PLANEACIÓN 2021</t>
  </si>
  <si>
    <t>PROCESOS ASOCIADOS</t>
  </si>
  <si>
    <t>Gestión Pública Territorial
Gestión Corporativa Institucional
Inspección, Vigilancia y Control
Servicio a la Ciudadanía
Planeación Institucional
Comunicación Estratégica</t>
  </si>
  <si>
    <t>CONTROL DE CAMBIOS</t>
  </si>
  <si>
    <t>VERSIÓN</t>
  </si>
  <si>
    <t>FECHA</t>
  </si>
  <si>
    <t>DESCRIPCIÓN DE LA MODIFICACIÓN</t>
  </si>
  <si>
    <t>18 de marzo de 2021</t>
  </si>
  <si>
    <t xml:space="preserve">Publicación del plan de gestión aprobado. Caso HOLA: 162404 </t>
  </si>
  <si>
    <t>28 de abril de 2021</t>
  </si>
  <si>
    <t>Para el primer trimestre de la vigencia 2021, el plan de gestión de la Alcaldía Local alcanzó un nivel de desempeño del 90% de acuerdo con lo programado, y del 18% acumulado para la vigencia. 
Se actualiza el entregable, nombre de la fuente de información y método de verificación de la meta 10, para que sea coherente con la meta. Se actualiza el indicador de la meta transversal de “Mantener el 100% de las acciones de mejora asignadas al proceso/Alcaldía con relación a planes de mejoramiento interno documentadas y vigentes”, agregando uno (1) a la fórmula con el fin de restar la proporción de acciones de mejora con vencimientos. Se numera las metas.</t>
  </si>
  <si>
    <t>30 de julio de 2021</t>
  </si>
  <si>
    <t>Para el segundo trimestre de la vigencia 2021, el plan de gestión de la Alcaldía Local alcanzó un nivel de desempeño del 92,54% de acuerdo con lo programado, y del 54,6% acumulado para la vigencia.</t>
  </si>
  <si>
    <t>24 de agosto de 2021</t>
  </si>
  <si>
    <t xml:space="preserve">Se ajusta el avance acumulado de las metas 8, 9 y 10  y metas transversales 2 y 3, contenido en el capítulo de Evaluación Final, por error de digitación. El resultado acumulado de la vigencia es de 41,27%. </t>
  </si>
  <si>
    <t>3 de noviembre de 2021</t>
  </si>
  <si>
    <t>Para el tercer trimestre de la vigencia 2021, el plan de gestión de la Alcaldía Local alcanzó un nivel de desempeño del 94,99% de acuerdo con lo programado, y del 68,94% acumulado para la vigencia.</t>
  </si>
  <si>
    <t>PLAN ESTRATÉGICO INSTITUCIONAL</t>
  </si>
  <si>
    <t>PROCESO</t>
  </si>
  <si>
    <t>PROGRAMACIÓN DE LA VIGENCIA</t>
  </si>
  <si>
    <t>INDICADOR</t>
  </si>
  <si>
    <t>SEGUIMIENTO PLANES DE GESTIÓN DE LA ALCALDÍA LOCAL</t>
  </si>
  <si>
    <t>SEGUIMIENTO PLAN GESTIÓN PROCESOS ALCALDÍA LOCAL</t>
  </si>
  <si>
    <t xml:space="preserve">I TRIMESTRE </t>
  </si>
  <si>
    <t xml:space="preserve">II TRIMESTRE </t>
  </si>
  <si>
    <t xml:space="preserve">III TRIMESTRE </t>
  </si>
  <si>
    <t xml:space="preserve">IV TRIMESTRE </t>
  </si>
  <si>
    <t>EVALUACIÓN FINAL PLAN DE GESTIÓN</t>
  </si>
  <si>
    <t>No OE</t>
  </si>
  <si>
    <t>OBJETIVO ESTRATÉGICO</t>
  </si>
  <si>
    <t>META PLAN DE GESTIÓN VIGENCIA</t>
  </si>
  <si>
    <t>PONDERACIÓN DE LA META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</si>
  <si>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</si>
  <si>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</si>
  <si>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</si>
  <si>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</si>
  <si>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</si>
  <si>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</si>
  <si>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</si>
  <si>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</si>
  <si>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</si>
  <si>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</si>
  <si>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</si>
  <si>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</si>
  <si>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</si>
  <si>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</si>
  <si>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ACTIVIDAD</t>
  </si>
  <si>
    <t>MÉTODO DE VERIFICACIÓN PARA EL SEGUIMIENTO</t>
  </si>
  <si>
    <t>PROGRAMADO</t>
  </si>
  <si>
    <t>EJECUTADO</t>
  </si>
  <si>
    <t>RESULTADO DE LA MEDICIÓN</t>
  </si>
  <si>
    <t>ANÁLISIS DE AVANCE</t>
  </si>
  <si>
    <t>MEDIO DE VERIFICACIÓN</t>
  </si>
  <si>
    <t>ANÁLISIS DE RESULTADO</t>
  </si>
  <si>
    <t>Realizar acciones enfocadas al fortalecimiento de la gobernabilidad democrática local</t>
  </si>
  <si>
    <t>Gestión pública territorial local</t>
  </si>
  <si>
    <t>1. Cumplir el 10% de las metas del Plan de Desarrollo Local (metas entregadas)</t>
  </si>
  <si>
    <t>RETADORA (MEJORA)</t>
  </si>
  <si>
    <t>Porcentaje de cumplimiento metas Plan de Desarrollo Local</t>
  </si>
  <si>
    <t>Porcentaje de avance acumulado en cumplimiento de metas Plan de Desarrollo Local (metas entregadas)</t>
  </si>
  <si>
    <t>Creciente</t>
  </si>
  <si>
    <t>PORCENTAJE</t>
  </si>
  <si>
    <t xml:space="preserve">Efectividad </t>
  </si>
  <si>
    <t>Reporte trimestral de avance del Plan de Desarrollo Local - PDL</t>
  </si>
  <si>
    <t>MUSI</t>
  </si>
  <si>
    <t>Alcaldía Local</t>
  </si>
  <si>
    <t>Matriz MUSI</t>
  </si>
  <si>
    <t>No programada</t>
  </si>
  <si>
    <t>No programada para el I Trimestre de 2021.</t>
  </si>
  <si>
    <t>El avance de la meta corresponde al valor del primer trimestre de 2021, por cuanto esta información es reportada oficialmente por la Dirección de Planes de Desarrollo y Fortalecimiento Local de la Secretaria Distrital de Planeación, a través de la Matriz Unificada de Seguimiento a la Inversión MUSI, y teniendo en cuenta los tiempos de reporte y cierre de la revisión de los planes de gestión en la Secretaría de Gobierno, no es posible contar oportunamente con la información correspondiente al II trimestre de 2021. Esta medición refleja el avance con corte al primer trimestre de esta vigencia sobre el avance físico de las metas del plan de desarrollo local.  Para el primer trimestre, la Alcaldía Local alcanzó un avance del 0,4%</t>
  </si>
  <si>
    <t>Reporte de ejecución de la meta aportado por la DGDL proveniente de la MUSI</t>
  </si>
  <si>
    <t xml:space="preserve">El avance de la meta corresponde al valor del segundo trimestre de 2021, por cuanto esta informqación es reportada oficialmente por la Dirección de Planes de Desarrollo y Fortalecimiento Local de la Secretaría Distrital de PLaneación a travesa de la Matriz Unificada de Seguimiento a la Inversión MIUSI y teniendo en cuenta los tiempos de reporte y cierre de la revisión de los planes de gestión no es posible contar oportunamente con la información correspondiente al III trimestre. La Alcaldía Local alcanzó un avance acumulado entregado del 0,4%, no obstante al hacer el analisis de los recuros comprometidos con corte a 30 de septiembre mediante los procesos de contratación se infiere que entre los productos entregados se puede superar el nivel avance del periodo.  
Nota: se ajusta la programación de la meta para el III Trimestre de 2021, dado que la información disponible corresponde al II Trimestre. </t>
  </si>
  <si>
    <t>REPORTE DIRECCION GESTION DESARROLLO LOCAL</t>
  </si>
  <si>
    <t>2. Incrementar en 50% la participación efectiva la ciudadanía  votantes) en los ejercicios de presupuestos participativos Fase II con respecto al año anterior</t>
  </si>
  <si>
    <t>Porcentaje de aumento de votantes en presupuestos participativos</t>
  </si>
  <si>
    <t>((Número de votantes en presupuestos participativos vigencia 2021/Número de votantes en presupuestos participativos vigencia 2020)-1)*100</t>
  </si>
  <si>
    <t>ND</t>
  </si>
  <si>
    <t>Constante</t>
  </si>
  <si>
    <t>Registro consolidado de votantes en presupuestos participativos Fase II</t>
  </si>
  <si>
    <t>Plataforma Gobierno Abierto para Bogotá
Acta de acuerdo participativo</t>
  </si>
  <si>
    <t>Informe consolidado de votantes Fase II</t>
  </si>
  <si>
    <t>No programada para el II trimestre de 2021</t>
  </si>
  <si>
    <t>No programada para el III trimestre de 2021</t>
  </si>
  <si>
    <t>N/A</t>
  </si>
  <si>
    <t>En esta meta no se reporta avance toda vez, que la meta está programada para el último trimestre de 2021.</t>
  </si>
  <si>
    <t>3. Lograr que el 100%  de las propuestas ganadoras de  presupuestos participativos (Fase II) cuenten con todos los recursos comprometidos en la vigencia.</t>
  </si>
  <si>
    <t>GESTIÓN</t>
  </si>
  <si>
    <t>Porcentaje de ejecución propuestas ganadoras de presupuestos participativos</t>
  </si>
  <si>
    <t>(Número de propuestas ganadoras ejecutadas en la vigencia / Número total de propuestas ganadoras)*100</t>
  </si>
  <si>
    <t>Reporte de recursos comprometidos y con Registro Presupuestal</t>
  </si>
  <si>
    <t>Plataforma Gobierno Abierto para Bogotá
Acta de acuerdo participativo
BOGDATA</t>
  </si>
  <si>
    <t>Reporte de seguimiento a la ejecución de las propuestas 
Reporte de ejecución presupuestal BOGDATA</t>
  </si>
  <si>
    <t>Para el primer trimestre el Presupuesto PP total fue de $16'392,845.000.oo del cual se genero compromiso de 1'102,172.833.oo obteniendo un nivel de compromisos del 6,72%</t>
  </si>
  <si>
    <t>Ejecución de gastos</t>
  </si>
  <si>
    <t>La Alcaldía Local de Sumapaz logró la ejecución de 33 propuestas ganadoras de presupuestos participativos (Fase II), de las 73 propuestas ganadoras.</t>
  </si>
  <si>
    <t>Reporte Dirección para la Gestión del Desarrollo Local</t>
  </si>
  <si>
    <t>La Alcaldía Local de Sumapaz logró la ejecución de 42 propuestas ganadoras de presupuestos participativos (Fase II), de las 73 propuestas ganadoras.</t>
  </si>
  <si>
    <t>Gestión corporativa institucional (local)</t>
  </si>
  <si>
    <r>
      <t xml:space="preserve">4. Girar mínimo el </t>
    </r>
    <r>
      <rPr>
        <b/>
        <sz val="11"/>
        <color theme="1"/>
        <rFont val="Calibri Light"/>
        <family val="2"/>
        <scheme val="major"/>
      </rPr>
      <t>60%</t>
    </r>
    <r>
      <rPr>
        <sz val="11"/>
        <color theme="1"/>
        <rFont val="Calibri Light"/>
        <family val="2"/>
        <scheme val="major"/>
      </rPr>
      <t xml:space="preserve"> del presupuesto comprometido constituido como obligaciones por pagar de la vigencia 2020</t>
    </r>
  </si>
  <si>
    <t>Porcentaje de giros acumulados de obligaciones por pagar de la vigencia 2020</t>
  </si>
  <si>
    <t>(Giros acumulados/Presupuesto comprometido constituido como obligaciones por pagar de la vigencia 2020)*100</t>
  </si>
  <si>
    <t xml:space="preserve">Eficacia </t>
  </si>
  <si>
    <t>Reporte seguimiento mensual consolidado</t>
  </si>
  <si>
    <t>BOGDATA</t>
  </si>
  <si>
    <t>Informe de ejecución presupuestal de obligaciones por pagar</t>
  </si>
  <si>
    <t>Se giró el 64,98%  del presupuesto comprometido constituido como obligaciones por pagar de la vigencia 2020</t>
  </si>
  <si>
    <t>Reporte DGDL</t>
  </si>
  <si>
    <t xml:space="preserve">La Alcaldía Local Sumapaz giró $4.694.357.023 del presupuesto comprometido constituido como obligaciones por pagar de la vigencia 2020, equivalente a $19.596.134.625, lo cual corresponde a un nivel de ejecución del 23,96%.
Se cumplió aproximadamente el 24% de la meta, quedando pendiente el 6% por cuanto algunos contratos aún continúan suspendidos, y no se han podido reanudar dado el alto nivel de contagios que se ha dado por el Covid 19, en consecuencia, los saldos de estos compromisos tienen valores significativos que al no pagarse se afecta de manera importante el porcentaje de ejecución.  </t>
  </si>
  <si>
    <t>La Alcaldía local de Sumapaz, logró reanudar algunos contratos que estaban suspendidos por la pandemia, por lo cual algunos contratos están pendientes de finalizar la ejecución y por ende los pagos se ven afectados.  Sin embargo, se logró  cumpir la meta en un 98%.</t>
  </si>
  <si>
    <t>Ejecución presupuestal</t>
  </si>
  <si>
    <r>
      <t>5. Girar mínimo el </t>
    </r>
    <r>
      <rPr>
        <b/>
        <sz val="11"/>
        <color theme="1"/>
        <rFont val="Calibri Light"/>
        <family val="2"/>
        <scheme val="major"/>
      </rPr>
      <t xml:space="preserve"> 60% </t>
    </r>
    <r>
      <rPr>
        <sz val="11"/>
        <color theme="1"/>
        <rFont val="Calibri Light"/>
        <family val="2"/>
        <scheme val="major"/>
      </rPr>
      <t>del presupuesto comprometido constituido como obligaciones por pagar de la vigencia 2019 y anteriores</t>
    </r>
  </si>
  <si>
    <t>Porcentaje de giros acumulados de obligaciones por pagar de la vigencia 2019 y anteriores</t>
  </si>
  <si>
    <t>(Giros acumulados/Presupuesto comprometido constituido como obligaciones por pagar de la vigencia 2019 y anteriores)*100</t>
  </si>
  <si>
    <t>Se giró el 7,09%  del presupuesto comprometido constituido como obligaciones por pagar de la vigencia 2019 y anteriores</t>
  </si>
  <si>
    <t>Para el II Trimestre de 2021, la Alcaldía Local Sumapaz ha girado $2.045.525.920del presupuesto comprometido constituido como obligaciones por pagar de la vigencia 2019 y anteriores, equivalente a $9.828.092.024, lo que representa un nivel de ejecución del 20,81%.
El porcentaje de las Obligaciones por Pagar de 2019 y anteriores representa el 33% de las mismas y, el porcentaje de ejecución también se ha visto afectado, por cuanto existen algunos contratos que aún se encuentran suspendidos y otros sobre los cuales se está iniciando el procedimiento para declararles el incumplimiento, teniendo en cuenta que estos vienen de la administración anterior y se tienen observaciones sobre la ejecución de los mismos, por lo que no se ha ordenado su pago incidiendo de manera importante en el porcentaje.</t>
  </si>
  <si>
    <t>La Alcaldía Local Sumapaz giró $2.661.183.445 del presupuesto comprometido constituido como obligaciones por pagar de las vigencias 2019 y anteriores, lo cual corresponde a un nivel de ejecución del 27,45%.</t>
  </si>
  <si>
    <t>El porcentaje de las Obligaciones por Pagar de 2019 y anteriores representa el 33% de las mismas y, el porcentaje de ejecución también se ha visto afectado, por cuanto existen algunos contratos que aún se encuentran suspendidos y otros sobre los cuales se está iniciando el procedimiento para declararles el incumplimiento, teniendo en cuenta que estos vienen de la administración anterior y se tienen observaciones sobre la ejecución de los mismos.
Este indicador se continúa viendo afectado por cuanto existen varios contratos de vigencias anteriores al 2019 que se encuentran en procesos de declaración de incumplimiento o en espera de conciliación para proceder a los pagos.</t>
  </si>
  <si>
    <t>La Alcaldía Local de Sumapaz realizó el giro de $2.661.183.445 de los $9.694.743.332 constituidos como obligaciones por pagar de la vigencia 2019 y anteriores.</t>
  </si>
  <si>
    <r>
      <t xml:space="preserve">6. Comprometer mínimo el </t>
    </r>
    <r>
      <rPr>
        <b/>
        <sz val="11"/>
        <color theme="1"/>
        <rFont val="Calibri Light"/>
        <family val="2"/>
        <scheme val="major"/>
      </rPr>
      <t>25%</t>
    </r>
    <r>
      <rPr>
        <sz val="11"/>
        <color theme="1"/>
        <rFont val="Calibri Light"/>
        <family val="2"/>
        <scheme val="major"/>
      </rPr>
      <t xml:space="preserve"> al 30 de junio y el </t>
    </r>
    <r>
      <rPr>
        <b/>
        <sz val="11"/>
        <color theme="1"/>
        <rFont val="Calibri Light"/>
        <family val="2"/>
        <scheme val="major"/>
      </rPr>
      <t>95%</t>
    </r>
    <r>
      <rPr>
        <sz val="11"/>
        <color theme="1"/>
        <rFont val="Calibri Light"/>
        <family val="2"/>
        <scheme val="major"/>
      </rPr>
      <t xml:space="preserve"> al 31 de diciembre del presupuesto de inversión directa de la vigencia 2021</t>
    </r>
  </si>
  <si>
    <t>Porcentaje de compromiso del presupuesto de inversión directa de la vigencia 2021</t>
  </si>
  <si>
    <t>(Valor de RP de inversión directa de la vigencia  / Valor total del presupuesto de inversión directa de la Vigencia)*100</t>
  </si>
  <si>
    <t>Reporte de ejecución presupuestal BOGDATA</t>
  </si>
  <si>
    <t>Se comprometió el 16,65% del presupuesto de inversión directa de la vigencia 2021.</t>
  </si>
  <si>
    <t>Para el II Trimestre de 2021, la Alcaldía Local de Sumapaz comprometió $6.161.626.462 de los $31.207.766.000 asignados como presupuesto de inversión directa de la vigencia 2021, lo que representa un nivel de ejecución del 19,74%.
El porcentaje de este indicador también se ve afectado por cuanto al estar suspendidos algunos contratos, no se puede avanzar en la ejecución de la vigencia, pues se deben terminar los anteriores para poder contratar y dar a su vez inicio, sobre todo de aquellos que son de continuidad.</t>
  </si>
  <si>
    <r>
      <t xml:space="preserve">7. Girar mínimo el </t>
    </r>
    <r>
      <rPr>
        <b/>
        <sz val="11"/>
        <color theme="1"/>
        <rFont val="Calibri Light"/>
        <family val="2"/>
        <scheme val="major"/>
      </rPr>
      <t>40% </t>
    </r>
    <r>
      <rPr>
        <sz val="11"/>
        <color theme="1"/>
        <rFont val="Calibri Light"/>
        <family val="2"/>
        <scheme val="major"/>
      </rPr>
      <t>del presupuesto total  disponible de inversión directa de la vigencia</t>
    </r>
  </si>
  <si>
    <t>Porcentaje de giros acumulados</t>
  </si>
  <si>
    <t>(Giros acumulados de inversión directa/Presupuesto disponible de inversión directa de la vigencia)*100</t>
  </si>
  <si>
    <t>Se giró el 1% del presupuesto total  disponible de inversión directa de la vigencia</t>
  </si>
  <si>
    <t>La Alcaldía Local de Sumapaz giró $1.716.067.552 de los $31.207.766.000 asignados como presupuesto disponible de inversión directa de la vigencia, lo que representa un nivel de ejecución acumulado del 5,5%.
Este porcentaje también se ve afectado por la ejecución de las Obligaciones por Pagar, pues sino se dan por terminados los que vienen de 2020 y anteriores tampoco se puede dar inicio a los de 2021, incidiendo directamente en los giros.</t>
  </si>
  <si>
    <t>Teniendo en cuenta que para la vigencia 2021 se apropió el valor de $31.207.766.000 para Inversión, a 30/09/2021, se han girado $6.718.434.100 para un 21,53% de ejecución.</t>
  </si>
  <si>
    <t>Este porcentaje se cumplió en más del 100% por cuanto se logró que los contratos suscritos se pudieran realizar los pagos oportunamente.
Se hizo un gran esfuerzo para pagar los compromisos que se habían suscrito, toda vez que en el trimestre anterior sólo se había logrado girar el 21,53% de la inversión directa y en este último trimestre se superó la meta por cuanto se logró firar el 25,47%.</t>
  </si>
  <si>
    <r>
      <t xml:space="preserve">8. Registrar en el sistema SIPSE Local, el </t>
    </r>
    <r>
      <rPr>
        <b/>
        <sz val="11"/>
        <color theme="1"/>
        <rFont val="Calibri Light"/>
        <family val="2"/>
        <scheme val="major"/>
      </rPr>
      <t>95%</t>
    </r>
    <r>
      <rPr>
        <sz val="11"/>
        <color theme="1"/>
        <rFont val="Calibri Light"/>
        <family val="2"/>
        <scheme val="major"/>
      </rPr>
      <t xml:space="preserve"> de los contratos publicados en la plataforma SECOP I y II de la vigencia. </t>
    </r>
  </si>
  <si>
    <t>Porcentaje de contratos registrados en SIPSE Local</t>
  </si>
  <si>
    <t>(Número de contratos registrados en SIPSE Local /Número de contratos publicados en la plataforma SECOP I y II)*100%</t>
  </si>
  <si>
    <t>Reporte SIPSE LOCAL y Reporte SECOP</t>
  </si>
  <si>
    <t>Reporte de seguimiento</t>
  </si>
  <si>
    <t>En el primer trimestre se registraron 111 contratos de los contratos publicados en SECOP.  Se reporta cuadro de contratación con el link del proceso</t>
  </si>
  <si>
    <t>Cuadro excel contratación 2021 FDLS-SIPSE</t>
  </si>
  <si>
    <t xml:space="preserve">La Alcaldía Local de Sumapaz ha registrado 145 contratos de los 148 contratos publicados en la plataforma SECOP I y II, lo que representa un nivel de cumplimiento del 97,97% para el periodo. </t>
  </si>
  <si>
    <t>Se registraron 191 contratos en el sistema SIPSE Local, de los 192 contratos publicados en la plataforma SECOP I y II de la vigencia</t>
  </si>
  <si>
    <t xml:space="preserve">9. Lograr que el 100% de los contratos celebrados se encuentren en estado ejecución dentro del sistema SIPSE Local. </t>
  </si>
  <si>
    <t>Porcentaje de contratos en estado ejecución registrados en SIPSE Local</t>
  </si>
  <si>
    <t>(Número de contratos registrados en SIPSE Local en estado ejecución /Número total de contratos registrados en SIPSE Local)*100%</t>
  </si>
  <si>
    <t>Reporte SIPSE LOCAL</t>
  </si>
  <si>
    <t>Reporte de SIPSE Local</t>
  </si>
  <si>
    <t xml:space="preserve">Se tienen 92 contratos celebrados en estado ejecución dentro del sistema SIPSE Local. </t>
  </si>
  <si>
    <t>De los 30 contratos celebrados e iniciados durante el II trimestre 28 se encuentran en ejecución y dos (2) ya están terminados</t>
  </si>
  <si>
    <t>De los contratos celebrados durante el III trimestre todos se encuentran en ejecución, sin embargo en sispe el contrato 199 aparece en estado "Suscrito ó Legalizado" Esta pendiente   generar acta de inicio y dar "completar" para que pase a estado de ejecución.</t>
  </si>
  <si>
    <t>10. Registrar y actualizar al 95% la información en los módulos y funcionalidades en producción de SIPSE Local de la vigencia (Módulo de proyectos-Banco de Iniciativas, Módulo de Contratación y Financiero)</t>
  </si>
  <si>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</si>
  <si>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</si>
  <si>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Información registrada en forma adecuada en los módulos y funcionalidades en producción de SIPSE</t>
  </si>
  <si>
    <t>SIPSE Local</t>
  </si>
  <si>
    <t>Reporte SIPSE Local</t>
  </si>
  <si>
    <t>Los contratos suscritos se encuentran registrados en SIPSE LOCAL</t>
  </si>
  <si>
    <t>Aplicativo SIPSE</t>
  </si>
  <si>
    <t>De acuerdo con las cifras suministradas como estadisticas SIPSE se garantiza el cumplimiento al 100% de 30 contratos suscritos regitrados en el aplicativo sispe durante los meses de Abril , mayo y junio.</t>
  </si>
  <si>
    <t>De los contratos  registrados todos fueron puestos en ejecución por el aplicativo sipse</t>
  </si>
  <si>
    <t>Inspección, vigilancia y control</t>
  </si>
  <si>
    <t>11. Terminar (archivar), 2 actuaciones administrativas activas</t>
  </si>
  <si>
    <t>Actuaciones Administrativas terminadas (archivadas)</t>
  </si>
  <si>
    <t>Número de Actuaciones Administrativas terminadas (archivadas)</t>
  </si>
  <si>
    <t>Suma</t>
  </si>
  <si>
    <t>Actuaciones administrativas terminadas</t>
  </si>
  <si>
    <t>Actuaciones administrativas terminadas por vía gubernativa</t>
  </si>
  <si>
    <t>Aplicativo Si Actúa I</t>
  </si>
  <si>
    <t>Se da cumplimiento a la meta a través de la actuación administrativa 7889 del expediente 2015203890100001E realizada en el aplicativo  SIACTUA</t>
  </si>
  <si>
    <t>Se aporta Resolución 027 del 30 de junio de 2021 Archivo actuación administrativa 7889 de 2014 control de obras y urbanismo</t>
  </si>
  <si>
    <t>Se da cumplimiento a la meta a través de la actuación administrativa 2015203890100003E realizada en el aplicativo SI ACTUA</t>
  </si>
  <si>
    <t>Se aporta pantallazo de actuación administrativa en aplicativo SIACTUA</t>
  </si>
  <si>
    <t>12. Realizar 10 actividades de prevención en materia de convivencia relacionadas con artículos pirotécnicos y sustancias peligrosas (socialización, sensibilización, charlas pedagógicas)</t>
  </si>
  <si>
    <t>No de actividades de prevención en materia de convivencia realizadas</t>
  </si>
  <si>
    <t>Actividades de prevención convivencia</t>
  </si>
  <si>
    <t>Acta de asistencia e informe de la actividad</t>
  </si>
  <si>
    <t>Registros operativos Alcaldía Local</t>
  </si>
  <si>
    <t>Acta de asistencia e informe de la actividad y registros fotográficos</t>
  </si>
  <si>
    <t>Se dio cumplimiento a la meta establecida por reporte de actividad de prevención del código Nacional de seguridad y conviviencia ciudadana ley 1801 el día 25-02-2021</t>
  </si>
  <si>
    <t>ACTA PRIMER TRIMESTRE</t>
  </si>
  <si>
    <t>Se da cumplimiento a la meta a través de las reuniones realizadas por materia de artículos pirotécnicos y sustancias peligrosas relacionadas a continuación:
1. 25 de junio de 2021 Actividad de prevención en materia de convivencia  relacionada con articulos pirotécnicos y sustancias peligrosas *Betania*
2.  05 de mayo de 2021 Actividad de socialización Comportamientos que afectan la seguridad e integridad de las personas en materia de artículos pirotecnicos y sustancia peligrosas  Corregimiento Nazareth.
3. 12 de mayo de 2021 Actividad de socialización artículo 30 ley 1801 de 2016 Vereda Santo Domingo.</t>
  </si>
  <si>
    <t>Actas de fechas:
1. 25 Junio Betania.
2. 05 de mayo Nazareth.
3. 12 de mayo Santo Domingo</t>
  </si>
  <si>
    <t>Se da cumplimiento a la meta a través de:
1. ACTA ACTIVIDAD DE JUEGOS PIROTECNICOS Y SUSTANCIAS PELIGROSAS BETANIA 22-07-21
2. PIROTÉCNICOS-ART-30 TÍTULO-TEMAS AMBIENTALES-IX DEL AMBIENTE-ARTS.- 96-97 Y SS - LEY 1801 DE 2016. NAZARETH 31-08-21
3. SOCIALIZACIÓN Y SENSIBILIZACIÓN ARTICULOS PIROTECNICOS Y SUSTANCIAS PELIGROSAS (1) SAN JUAN 05-09-21</t>
  </si>
  <si>
    <t>Evidencias actas de reunión:
22-07-21
31-08-21
05-09-21</t>
  </si>
  <si>
    <t>Se da cumplimiento a la meta a través de:
1. Acta de reunión 3 de noviembre corregimiento de betanía prevención en materia de juegos pirotécnicos.
2. Acta de reunión 25 de noviembre sustancias peligrosas y juegos pirotécnicos corregimiento de nazareth.
3. Acta de reunión 03 de noviembre corregimiento de san juan socialización artículos 29 y 30 ley 1801</t>
  </si>
  <si>
    <t>Evidencia actas de reunión;
03-11-2021
25-11-2021
03- 11-2021</t>
  </si>
  <si>
    <t>13. Realizar 12 actividades de prevención (socialización, sensibilización, charlas pedagógicas) del código nacional de policía Ley 1801 de 2016 (2018) y métodos alternativos de resolución de conflictos a los habitantes de la localidad.</t>
  </si>
  <si>
    <t>No de actividades de prevención y socialización del código nacional de policía Ley 1801 de 2018 realizadas</t>
  </si>
  <si>
    <t>Activdiaes de prevención codigo de policia</t>
  </si>
  <si>
    <t>Se dio cumplimiento a tráves el reporte de:
1. Socialización art 25 y ss ley 1801 del 01 de marzo de 2021 corregiduria de San Juan.
2. Socialización art 30 ley 1801 corregiduria Nazareth del 11 de marzo de 2021</t>
  </si>
  <si>
    <t>ACTAS EVIDENCIAS No. 13</t>
  </si>
  <si>
    <t>Se da cumplimiento a la meta a través de las reuniones realizadas por  código nacional de policía Ley 1801 de 2016 (2018)  que a continuación se relacionan:
1. 12 de mayo de 2021 sensibilización y socialización ley 1801 de 2016 corregimiento de Nazareth.
2.   25 de junio  socialización mecanismos alternativos de solución pacifica de conflictos, corregimiento de San Juan.
3.  23 de junio ley 1801 veredas peñaliza, el raizal, laguna verde, betania y el istmo</t>
  </si>
  <si>
    <t>Actas de fechas:
1. 12  mayo Nazareth.
2. 25 de junio San Juan.
3. 23 de junio veredas; peñaliza, raizal, laguna verde, betanía e istmo</t>
  </si>
  <si>
    <t>Se da cumplimiento a la meta a través de las reuniones realizadas por  código nacional de policía Ley 1801 de 2016 (2018)  que a continuación se relacionan:
1. ACTA 1801 DE 2016, METODOS ALTERNATIVOS-Agt. 2021 Betania
2. SOCIALIZACIÓN CÓDIGO NACIONAL DE POLICÍA -LEY 1801 DE 2016. RESOLUCION DE CONFLICTOS
3.SOCIALIZACIÓN MECANISMO ALTERNATIVOS DE RESOLUCION DE CONFLICTOS SAN JUAN</t>
  </si>
  <si>
    <t>Evidencias de reunión de:
1. Veredas Peñaliza, El Raizal, Laguna Verde del Corregimiento de Betania.17-08-2021.
2. San Juan 22-07-2021
3. Nazareth 28-08-2021</t>
  </si>
  <si>
    <t>Se da cumplimiento a la meta a tráves de las socializaciones realizadas por el código nacional de policía Ley 1801 de 2016 (2018) que se relacionan a continuación:
1. Acta socialización ley 1801, corregimiento Betanía 08 de octubre.
2. Acta de socialización corregimiento San Juan 11 de noviembre.
3. Acta de socialización vereda nueva granda 03 de octubre.
4. Acta de socialización corregimiento de nazareth 04 de diciembre</t>
  </si>
  <si>
    <t>Evidencias actas de reuniíon
08-10-2021
08-10-2021
03-10-2021
04-12-2021</t>
  </si>
  <si>
    <t>14. Realizar 6 actividades de prevención (socialización, sensibilización, charlas pedagógicas, orientación personalizada) en materia de minería, medio ambiente y relación con los animales</t>
  </si>
  <si>
    <t xml:space="preserve">Número de actividades de prevención en materia de minería, medioambiente y  relación con los animales realizadas. </t>
  </si>
  <si>
    <t>Actividades de mineria, medioambiental y animales</t>
  </si>
  <si>
    <t>Se da cumplimiento a la meta a través de las reuniones realizadas por materia de minería, medio ambiente y relación con los animales que a continuación se relacionan:
1. 20 de mayo  control de explotación aprovechamiento ilicito de minerales, San Juan.
2.  26 de mayo  medio ambiente y relación con los animales corregimiento de Nazareth.
3.  17 de junio actividad de prevención en medio ambiente, mineria y relación con los animales, corregimiento de Betanía</t>
  </si>
  <si>
    <t>Actas de fechas: 
1.  20 de junio San Juan.
2. 26 de mayo nazareth.
3. 17 de junio Betania.</t>
  </si>
  <si>
    <t>Se da cumplimiento a la meta a traves de la realización de las reuniones que se relacionan a continuación:
1. ACTA MEDIO AMBIENTE, MINERIA y REL. CON LOS ANIM.MART. (1) betania
2. SOCIALIZACIÓN EN MATERIA DE AMBIENTE Y MINERIA Y RELACION CON LOS ANIMALES SAN JUAN
3.  SOCIALIZACION MINERIA MEDIO AMBIENTE Y RELACION CON LOS ANIMALES NAZARETH</t>
  </si>
  <si>
    <t>Evidencias de reunión en:
14-20 septiembre corregimiento de Betanía
2. VEREDA NUEVA GRANADA 12-09-2021
3. Corregimiento de Nazareth- martes 31 de Agosto 2021</t>
  </si>
  <si>
    <t>Se da cumplimiento a través de la realización de reunión realizada en la vereda Nueva granada el día 03 de octubre de 2021</t>
  </si>
  <si>
    <t>Evidencia reunión
03-10-2021</t>
  </si>
  <si>
    <t>Total metas procesos Alcaldía local (80%)</t>
  </si>
  <si>
    <t>Fortalecer la gestión institucional aumentando las capacidades de la entidad para la planeación, seguimiento y ejecución de sus metas y recursos, y la gestión del talento humano.</t>
  </si>
  <si>
    <t>Planeación Instituciona</t>
  </si>
  <si>
    <t>MT 1. 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</si>
  <si>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</si>
  <si>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</si>
  <si>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cumplimiento / No de criterios ambientales establecidos en la herramienta de medición)*100%</t>
  </si>
  <si>
    <t>CONSTANTE</t>
  </si>
  <si>
    <t>Porcentaje de buenas prácticas ambientales implementadas</t>
  </si>
  <si>
    <t>Resultados de medición de los criterios ambientales</t>
  </si>
  <si>
    <t>Herramienta Oficina Asesora de Planeación</t>
  </si>
  <si>
    <t>Responsable del Reporte: Planeación Institucional- Grupo ambiente</t>
  </si>
  <si>
    <t>Listas de chequeo al cumplimiento de criterios ambientales remitidos por la OAP</t>
  </si>
  <si>
    <t>Implementación del Sistema de Gestión Ambiental en un porcentaje de 101%, resultados obtenidos de la inspección ambiental realizada el 19 de abril de 2021, empleando el formato: PLE-PIN-F012 Formato inspecciones ambientales para verificación de implementación del plan institucional de gestión ambiental.</t>
  </si>
  <si>
    <t>Reporte de cumplimiento de la gestión ambiental OAP</t>
  </si>
  <si>
    <t>Meta no programada</t>
  </si>
  <si>
    <t>MT 2. Mantener el 100% de las acciones de mejora asignadas al proceso/Alcaldía con relación a planes de mejoramiento interno documentadas y vigentes</t>
  </si>
  <si>
    <t>Acciones correctivas documentadas y vigentes</t>
  </si>
  <si>
    <t>1- (No. De acciones vencidas del plan de mejoramiento responsabilidad del proceso  / No  de acciones a gestionar bajo responsabilidad del proceso)*100</t>
  </si>
  <si>
    <t>Planes de mejora</t>
  </si>
  <si>
    <t>Acciones de mejorar sin vencimiento</t>
  </si>
  <si>
    <t>MIMEC - SIG</t>
  </si>
  <si>
    <t>Responsable del Reporte: Planeación Institucional- Grupo Planeación Institucional</t>
  </si>
  <si>
    <t>Reportes MIMEC - SIG remitidos por la OAP</t>
  </si>
  <si>
    <t>La localidad tiene el 81% de las acciones de mejora documentadas y sin vencimientos</t>
  </si>
  <si>
    <t>Reporte MIMEC</t>
  </si>
  <si>
    <t>ANÁLISIS: La localidad tiene 22  acciones de las cuales 1 presentan vencimiento. El porcentaje que muestra el avance en el cierre o cumplimiento de acciones vencidas frente a las acciones asignadas en aplicativo MIMEC para los planes de mejora en ejecución.</t>
  </si>
  <si>
    <t>De las 22 acciones abiertas, la localidad tiene 1 acción vencida, lo que representa una ejecución de la meta del 95,45%</t>
  </si>
  <si>
    <t>REPORTE MIMEC</t>
  </si>
  <si>
    <t xml:space="preserve">Comunicación Estratégica </t>
  </si>
  <si>
    <t>MT 3. Mantener el 100% de la información de las páginas Web actualizada de acuerdo a lo establecido en la ley 1712 de 2014</t>
  </si>
  <si>
    <t>Porcentaje de cumplimiento publicación de información</t>
  </si>
  <si>
    <t>(No de requisitos de la ley 1712 de 2014 de publicación de la información cumplidos en la página web/No total de requisitos de la ley 1712 de 2014 de publicación de la información)*100</t>
  </si>
  <si>
    <t>Requisitos cumplidos</t>
  </si>
  <si>
    <t>Página web de la alcaldía local con la información actualizada al 100%</t>
  </si>
  <si>
    <t>Página Web Alcaldía Local</t>
  </si>
  <si>
    <t>Responsable del Reporte: Oficina Asesora de Comunicaciones</t>
  </si>
  <si>
    <t>Revisión página Web de la alcaldía</t>
  </si>
  <si>
    <t>La Alcaldía Local Sumapaz ha cumplido con 113 de los 115 requisitos de publicación de información en su página web, de acuerdo con lo previsto en la Ley 1712 de 2014, según lo informado por la Oficina Asesora de Comunicaciones de la SDG mediante memorando No. 20211400241773, lo que representa un avance del 98,26% para el II Trimestre de 2040</t>
  </si>
  <si>
    <t>http://www.sumapaz.gov.co/tabla_archivos/107-registro-publicaciones</t>
  </si>
  <si>
    <t>Se garantiza la publicación de los requisitos establecidos para la página web</t>
  </si>
  <si>
    <t>http://www.sumapaz.gov.co/tabla_archivos/107-registro-publicacione</t>
  </si>
  <si>
    <t>MT 4. Participar del 100% de las capacitaciones que se realicen en gestión de riesgos, planes de mejora, y sistema de gestión institucional</t>
  </si>
  <si>
    <t>Participación en capacitaciones</t>
  </si>
  <si>
    <t>(No de capacitaciones en las que asistió/ No de capacitaciones convocadas)*100</t>
  </si>
  <si>
    <t>Capacitaciones realizadas</t>
  </si>
  <si>
    <t>Registros de capacitación</t>
  </si>
  <si>
    <t>Listado de asistencia
Video de la reunión
Presentación</t>
  </si>
  <si>
    <t xml:space="preserve">La alcaldía local participó en la capacitación sobre innovación y gestión del conocimiento brindada por la Oficina Asesora de Planeación, así como otras reuniones y capacitaciones dictadas por la DGTH y la OAP. </t>
  </si>
  <si>
    <t xml:space="preserve">Listado de asistencia 
Video de la reunión 
Presentación </t>
  </si>
  <si>
    <t>Brindar atención oportuna y de calidad a los diferentes sectores poblacionales, generando relaciones de confianza y respeto por la diferencia.</t>
  </si>
  <si>
    <t>Servicio a la Ciudadanía</t>
  </si>
  <si>
    <t>MT 5. Dar respuesta al 100% de los requerimientos ciudadanos asignados a la alcaldía local con corte a 31 de diciembre de 2020, según la información de seguimiento presentada por el proceso de servicio a la ciudadanía</t>
  </si>
  <si>
    <t>Porcentaje de requerimientos ciudadanos de la vigencia 2020 con respuesta definitiva.</t>
  </si>
  <si>
    <t>(No de respuestas efectuadas / No requerimientos instaurados antes del 31 de diciembre 2019)*100</t>
  </si>
  <si>
    <t>CRECIENTE</t>
  </si>
  <si>
    <t>Requerimientos ciudadanos con respuesta definitiva</t>
  </si>
  <si>
    <t>Respuestas a la ciudadania</t>
  </si>
  <si>
    <t xml:space="preserve">Reporte Aplicativo CRONOS </t>
  </si>
  <si>
    <t>Responsable del Reporte: Subsecretaria de Gestión Institicional - Grupo Oficina de atención a la Ciudadanía</t>
  </si>
  <si>
    <t>La localidad ha atendido 164 requerimientos ciudadanos de las vigencias 2018 a 2020.</t>
  </si>
  <si>
    <t>Reporte CRONOS</t>
  </si>
  <si>
    <t xml:space="preserve">La Localidad de Sumapaz ha atendido 165 requerimientos ciudadanos, de los 175 recibidos, lo que representa un 94,3% de gestión frente a la meta prevista. </t>
  </si>
  <si>
    <t>Reporte de requerimientos ciudadanos Subsecretaría de Gestión Institucional</t>
  </si>
  <si>
    <t>La Localidad de Sumapaz ha atendido 27 requerimientos ciudadanos, de los 28 recibidos, lo que representa un 96,43% de gestión frente a la meta prevista.</t>
  </si>
  <si>
    <t>REPORTE S.A.C.</t>
  </si>
  <si>
    <t>Total metas transversales (20%)</t>
  </si>
  <si>
    <t xml:space="preserve">Total plan de gestión </t>
  </si>
  <si>
    <t>Esta meta no se mide para la localidad de Sumapaz, puesto que no se tiene medición de votantes, toda vez que su metodología contempla estrategias diferenciales de concertación rural.</t>
  </si>
  <si>
    <t>Para la vigencia 2021 se registraron 73 propuestas ganadoras de las cuales se viabilizaron y ejecutaron 72. La información aquí reportada surge de lo registrado en el Informe de Seguimiento de la estrategia Constructores Locales, elaborado por dicho equipo con corte a 31 de diciembre.</t>
  </si>
  <si>
    <t>Se cumplió con el 100% de la meta, quedando pendiente el 0,5% por cuanto algunos de los informes finales presentados se devolvieron para ajustes y no se volvieron a radicar a tiempo por parte de los contratistas.
Se dio un avance significativo con respecto al trimestre anterior toda vez que se logró que los contratistas ajustaran los informes para proceder a su pago.</t>
  </si>
  <si>
    <t xml:space="preserve">La Alcaldía Local de Sumapaz realizó el giro de $4.534.196.280 del presupuesto comprometido constituido como obligaciones por pagar de la vigencia 2019 y anteriores, lo que representa un nivel de ejecución del 47,01%. </t>
  </si>
  <si>
    <t>El porcentaje de este indicador se vió afectado por cuanto en tres procesos contractuales que se tenían publicados en el Secop 2 y en la Tienda Virtual, no se presentaron ofertas y en otro las ofertas que se presentaron se rechazaron por cuanto no cumplieron con los parámetros señalados para su adjudicación, razón por la cual no se logró ejecutar el % programado.
Con relación al trimestre anterior se dio un avance significativo por cuanto se logró ejecutar en este último trimestre el 25%, para lograr el 89,74% que se obtuvo.</t>
  </si>
  <si>
    <t xml:space="preserve">La Alcaldía Local de Sumapaz efectuó giros por valor de $14.053.753.384 del presupuesto total disponible de inversión directa de la vigencia, lo que representa una ejecución del 44,72% para la vigencia. </t>
  </si>
  <si>
    <t xml:space="preserve">De los contratos  registrados todos fueron puestos en ejecución por el aplicativo sipse y presentan actualización de información </t>
  </si>
  <si>
    <t>Meta cumplida en el III trimestre de 2021</t>
  </si>
  <si>
    <t>De acuerdo al reporte de la localidad se cumplió la meta al 100%.</t>
  </si>
  <si>
    <t>De acuerdo al reporte de la localidad se realizaron 10 acciones de convivencia, con un 100% de cumplimiento acumulado de la meta.</t>
  </si>
  <si>
    <t>La Alcaldía Local de Sumapaz ha realizado 12 actividades de prevención y métodos alternativos de resolución de conflictos.</t>
  </si>
  <si>
    <t>De acuerdo al reporte de la localidad se realizaron en total 7 acciones de prevención.</t>
  </si>
  <si>
    <t>Implementación del Sistema de Gestión Ambiental en un porcentaje de 97 %, resultados obtenidos de la inspección ambiental realizada el 18 de noviembre de 2021, empleando el formato: PLE-PIN-F012 Formato inspecciones ambientales para verificación de implementación del plan institucional de gestión ambienta</t>
  </si>
  <si>
    <t>De las 21 acciones abiertas, la localidad tiene 0 acciones vencidas, lo que representa una ejecución de la meta del 100%</t>
  </si>
  <si>
    <t>Reporte de gestión ambiental OAP</t>
  </si>
  <si>
    <t xml:space="preserve">La localidad presenta un 92,86% de cumplimiento de la meta. </t>
  </si>
  <si>
    <t>La acaldía local cumplió con la publicación en su página web de 112 requisitos de información , de acuerdo con lo dispuesto por la Ley 1712 de 2014.</t>
  </si>
  <si>
    <t>El proceso participó en las reuniones y capacitaciones brindadas para la mejora del sistema de gestión institucional</t>
  </si>
  <si>
    <t>Soportes de reunión</t>
  </si>
  <si>
    <t>La alcaldía local dio respuesta a 28 requerimientos de la ciudadanía, que representan el 100% de lo recibido. 
Meta que se mantuvo el cumplimiento en trámite de respuestas SDQS asignados para el FDL-SUMAPAZ</t>
  </si>
  <si>
    <t xml:space="preserve">La Localidad de Sumapaz ha atendido 28 requerimientos ciudadanos, de los 28 recibidos, lo que representa un 100% de gestión frente a la meta prevista. </t>
  </si>
  <si>
    <t xml:space="preserve">La Alcaldía Local de Sumapaz realizó el giro de $11.765.888.563 del presupuesto comprometido constituido como obligaciones por pagar de la vigencia 2020, lo que representa una ejecución del 59,53% para el periodo.  </t>
  </si>
  <si>
    <t>La Alcaldía Local de Sumapaz comprometió $28.202.103.977 del presupuesto de inversión directa de la vigencia 2021, lo que representa una ejecución del 89,74% de lo programado.</t>
  </si>
  <si>
    <t>Reporte Dirección para la Gestión del Desarrollo Local 
Análisis FDL</t>
  </si>
  <si>
    <t>Registros  SECOP I y SECOP II</t>
  </si>
  <si>
    <t>Reporte SGI</t>
  </si>
  <si>
    <t>Se registraron 199 contratos en el sistema SIPSE local de los 211 contratos publicados en la plataforma SECOP I y II de la vigencia</t>
  </si>
  <si>
    <t>Se registraron 199 contratos en el sistema SIPSE local de los 211 contratos publicados en la plataforma SECOP I y II de la vigencia. La meta presenta un avance acumulado del 95,32%</t>
  </si>
  <si>
    <t>Se encuentran en estado ejecución 197 contratos  de los 199 contratos registrados en el sistema SIPSE local.</t>
  </si>
  <si>
    <t>Se encuentran en estado ejecución 197 contratos  de los 199 contratos registrados en el sistema SIPSE local. La meta presenta un avance acumulado del 95,32%</t>
  </si>
  <si>
    <t>28 de enero de 2022</t>
  </si>
  <si>
    <t>Para el cuarto trimestre de la vigencia 2021, el plan de gestión de la Alcaldía Local alcanzó un nivel de desempeño del 99,09% de acuerdo con lo programado, y del 64,46% acumulado para la vigencia.</t>
  </si>
  <si>
    <t>El avance de la meta corresponde al valor reportado por la Dirección para la Gestión del Desarrollo Local a partir de la información publicada por la Secretaría Distrital de Planeación en su página web a través de la Matriz Unificada de Seguimiento a la Inversión MUSI con corte a 31 de diciembre de 2021.</t>
  </si>
  <si>
    <t>Se incluye el reporte definitivo de la meta No. 1 "Cumplir el 10% de las metas del Plan de Desarrollo Local (metas entregadas)", a partir de la información reportada por la Dirección para la Gestión del Desarrollo Local proveniente de la MUSI publicada por la Secretaría Distrital de Planeación. Para el cuarto trimestre de la vigencia 2021, el plan de gestión de la Alcaldía Local alcanzó un nivel de desempeño del 99,09% de acuerdo con lo programado, y del 94,46% acumulado para la vigencia.</t>
  </si>
  <si>
    <t>8 de abril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</si>
</sst>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11" x14ac:knownFonts="1">
    <font>
      <sz val="11"/>
      <color theme="1"/>
      <name val="Calibri"/>
      <family val="2"/>
      <scheme val="minor"/>
    </font>
    <font>
      <sz val="11"/>
      <color theme="1"/>
      <name val="Calibri Light"/>
      <family val="2"/>
      <scheme val="major"/>
    </font>
    <font>
      <b/>
      <sz val="11"/>
      <color theme="1"/>
      <name val="Calibri Light"/>
      <family val="2"/>
      <scheme val="major"/>
    </font>
    <font>
      <sz val="11"/>
      <name val="Calibri Light"/>
      <family val="2"/>
      <scheme val="major"/>
    </font>
    <font>
      <sz val="11"/>
      <color theme="1"/>
      <name val="Calibri"/>
      <family val="2"/>
      <scheme val="minor"/>
    </font>
    <font>
      <sz val="11"/>
      <color rgb="FF0070C0"/>
      <name val="Calibri Light"/>
      <family val="2"/>
      <scheme val="major"/>
    </font>
    <font>
      <sz val="14"/>
      <color theme="1"/>
      <name val="Calibri Light"/>
      <family val="2"/>
      <scheme val="major"/>
    </font>
    <font>
      <b/>
      <sz val="14"/>
      <color theme="1"/>
      <name val="Calibri Light"/>
      <family val="2"/>
      <scheme val="major"/>
    </font>
    <font>
      <b/>
      <sz val="12"/>
      <color rgb="FF0070C0"/>
      <name val="Calibri Light"/>
      <family val="2"/>
      <scheme val="major"/>
    </font>
    <font>
      <sz val="11"/>
      <color rgb="FF000000"/>
      <name val="Calibri Light"/>
      <family val="2"/>
      <scheme val="major"/>
    </font>
    <font>
      <sz val="12"/>
      <color rgb="FF0070C0"/>
      <name val="Calibri Light"/>
      <family val="2"/>
      <scheme val="major"/>
    </font>
  </fonts>
  <fills count="11">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theme="9" tint="0.59999389629810485"/>
        <bgColor indexed="64"/>
      </patternFill>
    </fill>
    <fill>
      <patternFill patternType="solid">
        <fgColor theme="0"/>
        <bgColor indexed="64"/>
      </patternFill>
    </fill>
    <fill>
      <patternFill patternType="solid">
        <fgColor rgb="FFFFFFF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9" fontId="4" fillId="0" borderId="0" applyFont="0" applyFill="0" applyBorder="0" applyAlignment="0" applyProtection="0"/>
    <xf numFmtId="41" fontId="4" fillId="0" borderId="0" applyFont="0" applyFill="0" applyBorder="0" applyAlignment="0" applyProtection="0"/>
  </cellStyleXfs>
  <cellXfs count="164">
    <xf numFmtId="0" fontId="0" fillId="0" borderId="0" xfId="0"/>
    <xf numFmtId="0" fontId="1" fillId="0" borderId="0" xfId="0" applyFont="1" applyAlignment="1" applyProtection="1">
      <alignment wrapText="1"/>
      <protection hidden="1"/>
    </xf>
    <xf numFmtId="0" fontId="1" fillId="0" borderId="0" xfId="0" applyFont="1" applyAlignment="1" applyProtection="1">
      <alignment vertical="center" wrapText="1"/>
      <protection hidden="1"/>
    </xf>
    <xf numFmtId="0" fontId="2" fillId="3" borderId="1" xfId="0" applyFont="1" applyFill="1" applyBorder="1" applyAlignment="1" applyProtection="1">
      <alignment wrapText="1"/>
      <protection hidden="1"/>
    </xf>
    <xf numFmtId="0" fontId="1" fillId="0" borderId="1" xfId="0" applyFont="1" applyBorder="1" applyAlignment="1" applyProtection="1">
      <alignment wrapText="1"/>
      <protection hidden="1"/>
    </xf>
    <xf numFmtId="10" fontId="1" fillId="0" borderId="1" xfId="1" applyNumberFormat="1" applyFont="1" applyBorder="1" applyAlignment="1" applyProtection="1">
      <alignment horizontal="right" vertical="top" wrapText="1"/>
      <protection hidden="1"/>
    </xf>
    <xf numFmtId="10" fontId="1" fillId="0" borderId="1" xfId="0" applyNumberFormat="1" applyFont="1" applyBorder="1" applyAlignment="1" applyProtection="1">
      <alignment horizontal="left" vertical="top" wrapText="1"/>
      <protection hidden="1"/>
    </xf>
    <xf numFmtId="9" fontId="1" fillId="0" borderId="1" xfId="0" applyNumberFormat="1" applyFont="1" applyBorder="1" applyAlignment="1" applyProtection="1">
      <alignment horizontal="left" vertical="top" wrapText="1"/>
      <protection hidden="1"/>
    </xf>
    <xf numFmtId="9" fontId="1" fillId="0" borderId="1" xfId="1"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1" fillId="0" borderId="1" xfId="0" applyFont="1" applyBorder="1" applyAlignment="1" applyProtection="1">
      <alignment horizontal="right" vertical="top" wrapText="1"/>
      <protection hidden="1"/>
    </xf>
    <xf numFmtId="41" fontId="1" fillId="0" borderId="1" xfId="0" applyNumberFormat="1" applyFont="1" applyBorder="1" applyAlignment="1" applyProtection="1">
      <alignment horizontal="left" vertical="top" wrapText="1"/>
      <protection hidden="1"/>
    </xf>
    <xf numFmtId="0" fontId="5" fillId="0" borderId="1" xfId="0" applyFont="1" applyBorder="1" applyAlignment="1" applyProtection="1">
      <alignment horizontal="left" vertical="top" wrapText="1"/>
      <protection hidden="1"/>
    </xf>
    <xf numFmtId="9" fontId="5" fillId="0" borderId="1" xfId="0" applyNumberFormat="1" applyFont="1" applyBorder="1" applyAlignment="1" applyProtection="1">
      <alignment horizontal="left" vertical="top" wrapText="1"/>
      <protection hidden="1"/>
    </xf>
    <xf numFmtId="0" fontId="5" fillId="9" borderId="1" xfId="0" applyFont="1" applyFill="1" applyBorder="1" applyAlignment="1" applyProtection="1">
      <alignment horizontal="left" vertical="top" wrapText="1"/>
      <protection hidden="1"/>
    </xf>
    <xf numFmtId="9" fontId="5" fillId="9" borderId="1" xfId="0" applyNumberFormat="1" applyFont="1" applyFill="1" applyBorder="1" applyAlignment="1" applyProtection="1">
      <alignment horizontal="right" vertical="top" wrapText="1"/>
      <protection hidden="1"/>
    </xf>
    <xf numFmtId="9" fontId="5" fillId="9" borderId="1" xfId="1" applyFont="1" applyFill="1" applyBorder="1" applyAlignment="1" applyProtection="1">
      <alignment horizontal="right" vertical="top" wrapText="1"/>
      <protection hidden="1"/>
    </xf>
    <xf numFmtId="0" fontId="8" fillId="3" borderId="1" xfId="0" applyFont="1" applyFill="1" applyBorder="1" applyAlignment="1" applyProtection="1">
      <alignment wrapText="1"/>
      <protection hidden="1"/>
    </xf>
    <xf numFmtId="9" fontId="8" fillId="3" borderId="1" xfId="1" applyFont="1" applyFill="1" applyBorder="1" applyAlignment="1" applyProtection="1">
      <alignment wrapText="1"/>
      <protection hidden="1"/>
    </xf>
    <xf numFmtId="9" fontId="8" fillId="3" borderId="1" xfId="0" applyNumberFormat="1" applyFont="1" applyFill="1" applyBorder="1" applyAlignment="1" applyProtection="1">
      <alignment wrapText="1"/>
      <protection hidden="1"/>
    </xf>
    <xf numFmtId="0" fontId="6" fillId="2" borderId="1" xfId="0" applyFont="1" applyFill="1" applyBorder="1" applyAlignment="1" applyProtection="1">
      <alignment wrapText="1"/>
      <protection hidden="1"/>
    </xf>
    <xf numFmtId="0" fontId="7" fillId="2" borderId="1" xfId="0" applyFont="1" applyFill="1" applyBorder="1" applyAlignment="1" applyProtection="1">
      <alignment wrapText="1"/>
      <protection hidden="1"/>
    </xf>
    <xf numFmtId="9" fontId="7" fillId="2" borderId="1" xfId="1" applyFont="1" applyFill="1" applyBorder="1" applyAlignment="1" applyProtection="1">
      <alignment wrapText="1"/>
      <protection hidden="1"/>
    </xf>
    <xf numFmtId="9" fontId="6" fillId="2" borderId="1" xfId="1" applyFont="1" applyFill="1" applyBorder="1" applyAlignment="1" applyProtection="1">
      <alignment wrapText="1"/>
      <protection hidden="1"/>
    </xf>
    <xf numFmtId="0" fontId="2" fillId="8" borderId="1" xfId="0" applyFont="1" applyFill="1" applyBorder="1" applyAlignment="1" applyProtection="1">
      <alignment horizontal="center" vertical="center" wrapText="1"/>
      <protection hidden="1"/>
    </xf>
    <xf numFmtId="0" fontId="1" fillId="0" borderId="0" xfId="0" applyFont="1" applyAlignment="1" applyProtection="1">
      <alignment horizontal="left" vertical="top" wrapText="1"/>
      <protection hidden="1"/>
    </xf>
    <xf numFmtId="0" fontId="6" fillId="0" borderId="0" xfId="0" applyFont="1" applyAlignment="1" applyProtection="1">
      <alignment wrapText="1"/>
      <protection hidden="1"/>
    </xf>
    <xf numFmtId="0" fontId="2" fillId="4" borderId="1" xfId="0" applyFont="1" applyFill="1" applyBorder="1" applyAlignment="1" applyProtection="1">
      <alignment horizontal="center" vertical="center" wrapText="1"/>
      <protection hidden="1"/>
    </xf>
    <xf numFmtId="0" fontId="2" fillId="5" borderId="1" xfId="0" applyFont="1" applyFill="1" applyBorder="1" applyAlignment="1" applyProtection="1">
      <alignment horizontal="center" vertical="center" wrapText="1"/>
      <protection hidden="1"/>
    </xf>
    <xf numFmtId="0" fontId="2" fillId="6" borderId="1" xfId="0" applyFont="1" applyFill="1" applyBorder="1" applyAlignment="1" applyProtection="1">
      <alignment horizontal="center" vertical="center" wrapText="1"/>
      <protection hidden="1"/>
    </xf>
    <xf numFmtId="0" fontId="1" fillId="0" borderId="0" xfId="0" applyFont="1" applyAlignment="1" applyProtection="1">
      <alignment vertical="top" wrapText="1"/>
      <protection hidden="1"/>
    </xf>
    <xf numFmtId="0" fontId="1" fillId="0" borderId="0" xfId="0" applyFont="1" applyAlignment="1" applyProtection="1">
      <alignment horizontal="center" vertical="top" wrapText="1"/>
      <protection hidden="1"/>
    </xf>
    <xf numFmtId="9" fontId="1" fillId="0" borderId="1" xfId="0" applyNumberFormat="1" applyFont="1" applyBorder="1" applyAlignment="1" applyProtection="1">
      <alignment horizontal="center" vertical="top" wrapText="1"/>
      <protection hidden="1"/>
    </xf>
    <xf numFmtId="41" fontId="1" fillId="0" borderId="1" xfId="2" applyFont="1" applyBorder="1" applyAlignment="1" applyProtection="1">
      <alignment horizontal="center" vertical="top" wrapText="1"/>
      <protection hidden="1"/>
    </xf>
    <xf numFmtId="9" fontId="5" fillId="0" borderId="1" xfId="1" applyFont="1" applyBorder="1" applyAlignment="1" applyProtection="1">
      <alignment horizontal="center" vertical="top" wrapText="1"/>
      <protection hidden="1"/>
    </xf>
    <xf numFmtId="9" fontId="8" fillId="3" borderId="1" xfId="0" applyNumberFormat="1" applyFont="1" applyFill="1" applyBorder="1" applyAlignment="1" applyProtection="1">
      <alignment horizontal="center" vertical="top" wrapText="1"/>
      <protection hidden="1"/>
    </xf>
    <xf numFmtId="0" fontId="5" fillId="0" borderId="1" xfId="0" applyFont="1" applyBorder="1" applyAlignment="1" applyProtection="1">
      <alignment horizontal="center" vertical="top" wrapText="1"/>
      <protection hidden="1"/>
    </xf>
    <xf numFmtId="9" fontId="5" fillId="0" borderId="1" xfId="0" applyNumberFormat="1" applyFont="1" applyBorder="1" applyAlignment="1" applyProtection="1">
      <alignment horizontal="center" vertical="top" wrapText="1"/>
      <protection hidden="1"/>
    </xf>
    <xf numFmtId="0" fontId="1" fillId="0" borderId="0" xfId="0" applyFont="1" applyAlignment="1" applyProtection="1">
      <alignment horizontal="justify" vertical="top" wrapText="1"/>
      <protection hidden="1"/>
    </xf>
    <xf numFmtId="9" fontId="1" fillId="0" borderId="1" xfId="0" applyNumberFormat="1" applyFont="1" applyBorder="1" applyAlignment="1" applyProtection="1">
      <alignment horizontal="justify" vertical="top" wrapText="1"/>
      <protection hidden="1"/>
    </xf>
    <xf numFmtId="0" fontId="5" fillId="0" borderId="1" xfId="0" applyFont="1" applyBorder="1" applyAlignment="1" applyProtection="1">
      <alignment horizontal="justify" vertical="top" wrapText="1"/>
      <protection hidden="1"/>
    </xf>
    <xf numFmtId="10" fontId="5" fillId="0" borderId="1" xfId="0" applyNumberFormat="1" applyFont="1" applyBorder="1" applyAlignment="1" applyProtection="1">
      <alignment horizontal="center" vertical="top" wrapText="1"/>
      <protection hidden="1"/>
    </xf>
    <xf numFmtId="9" fontId="7" fillId="2" borderId="1" xfId="1" applyFont="1" applyFill="1" applyBorder="1" applyAlignment="1" applyProtection="1">
      <alignment horizontal="center" vertical="top" wrapText="1"/>
      <protection hidden="1"/>
    </xf>
    <xf numFmtId="0" fontId="7" fillId="2" borderId="1" xfId="0" applyFont="1" applyFill="1" applyBorder="1" applyAlignment="1" applyProtection="1">
      <alignment horizontal="justify" vertical="top" wrapText="1"/>
      <protection hidden="1"/>
    </xf>
    <xf numFmtId="0" fontId="2" fillId="0" borderId="0" xfId="0" applyFont="1" applyAlignment="1" applyProtection="1">
      <alignment horizontal="center" vertical="top" wrapText="1"/>
      <protection hidden="1"/>
    </xf>
    <xf numFmtId="0" fontId="2" fillId="0" borderId="0" xfId="0" applyFont="1" applyAlignment="1" applyProtection="1">
      <alignment horizontal="justify" vertical="top" wrapText="1"/>
      <protection hidden="1"/>
    </xf>
    <xf numFmtId="0" fontId="2" fillId="0" borderId="0" xfId="0" applyFont="1" applyAlignment="1" applyProtection="1">
      <alignment vertical="top" wrapText="1"/>
      <protection hidden="1"/>
    </xf>
    <xf numFmtId="9" fontId="7" fillId="2" borderId="1" xfId="0" applyNumberFormat="1" applyFont="1" applyFill="1" applyBorder="1" applyAlignment="1" applyProtection="1">
      <alignment horizontal="center" vertical="top" wrapText="1"/>
      <protection hidden="1"/>
    </xf>
    <xf numFmtId="9" fontId="1" fillId="0" borderId="1" xfId="0" applyNumberFormat="1" applyFont="1" applyBorder="1" applyAlignment="1">
      <alignment horizontal="right" vertical="top" wrapText="1"/>
    </xf>
    <xf numFmtId="0" fontId="1" fillId="0" borderId="1" xfId="0" applyFont="1" applyBorder="1" applyAlignment="1">
      <alignment horizontal="right" vertical="top" wrapText="1"/>
    </xf>
    <xf numFmtId="0" fontId="1" fillId="0" borderId="1" xfId="0" applyFont="1" applyBorder="1" applyAlignment="1">
      <alignment horizontal="left" vertical="top" wrapText="1"/>
    </xf>
    <xf numFmtId="10" fontId="1" fillId="9" borderId="1" xfId="0" applyNumberFormat="1" applyFont="1" applyFill="1" applyBorder="1" applyAlignment="1">
      <alignment horizontal="center" vertical="top" wrapText="1"/>
    </xf>
    <xf numFmtId="9" fontId="1" fillId="9" borderId="1" xfId="0" applyNumberFormat="1" applyFont="1" applyFill="1" applyBorder="1" applyAlignment="1">
      <alignment horizontal="center" vertical="top" wrapText="1"/>
    </xf>
    <xf numFmtId="9" fontId="1" fillId="9" borderId="1" xfId="1" applyFont="1" applyFill="1" applyBorder="1" applyAlignment="1">
      <alignment horizontal="center" vertical="top" wrapText="1"/>
    </xf>
    <xf numFmtId="0" fontId="1" fillId="9" borderId="1" xfId="0" applyFont="1" applyFill="1" applyBorder="1" applyAlignment="1">
      <alignment horizontal="center" vertical="top" wrapText="1"/>
    </xf>
    <xf numFmtId="0" fontId="5" fillId="0" borderId="1" xfId="0" applyFont="1" applyBorder="1" applyAlignment="1">
      <alignment horizontal="left" vertical="top" wrapText="1"/>
    </xf>
    <xf numFmtId="9" fontId="5" fillId="0" borderId="1" xfId="0" applyNumberFormat="1" applyFont="1" applyBorder="1" applyAlignment="1">
      <alignment horizontal="right" vertical="top" wrapText="1"/>
    </xf>
    <xf numFmtId="0" fontId="5" fillId="0" borderId="1" xfId="0" applyFont="1" applyBorder="1" applyAlignment="1">
      <alignment horizontal="right" vertical="top" wrapText="1"/>
    </xf>
    <xf numFmtId="10" fontId="5" fillId="9" borderId="1" xfId="0" applyNumberFormat="1" applyFont="1" applyFill="1" applyBorder="1" applyAlignment="1">
      <alignment horizontal="center" vertical="top" wrapText="1"/>
    </xf>
    <xf numFmtId="0" fontId="2" fillId="5" borderId="1" xfId="0" applyFont="1" applyFill="1" applyBorder="1" applyAlignment="1" applyProtection="1">
      <alignment horizontal="justify" vertical="center" wrapText="1"/>
      <protection hidden="1"/>
    </xf>
    <xf numFmtId="0" fontId="1" fillId="9" borderId="1" xfId="0" applyFont="1" applyFill="1" applyBorder="1" applyAlignment="1">
      <alignment horizontal="justify" vertical="top" wrapText="1"/>
    </xf>
    <xf numFmtId="0" fontId="1" fillId="0" borderId="1" xfId="0" applyFont="1" applyBorder="1" applyAlignment="1">
      <alignment horizontal="justify" vertical="top" wrapText="1"/>
    </xf>
    <xf numFmtId="0" fontId="5" fillId="0" borderId="1" xfId="0" applyFont="1" applyBorder="1" applyAlignment="1">
      <alignment horizontal="justify" vertical="top" wrapText="1"/>
    </xf>
    <xf numFmtId="9" fontId="1" fillId="9" borderId="1" xfId="0" applyNumberFormat="1" applyFont="1" applyFill="1" applyBorder="1" applyAlignment="1">
      <alignment horizontal="justify" vertical="top" wrapText="1"/>
    </xf>
    <xf numFmtId="10" fontId="1" fillId="9" borderId="1" xfId="1" applyNumberFormat="1" applyFont="1" applyFill="1" applyBorder="1" applyAlignment="1">
      <alignment horizontal="center" vertical="top" wrapText="1"/>
    </xf>
    <xf numFmtId="164" fontId="1" fillId="9" borderId="1" xfId="1" applyNumberFormat="1" applyFont="1" applyFill="1" applyBorder="1" applyAlignment="1">
      <alignment horizontal="center" vertical="top" wrapText="1"/>
    </xf>
    <xf numFmtId="41" fontId="1" fillId="9" borderId="1" xfId="2" applyFont="1" applyFill="1" applyBorder="1" applyAlignment="1">
      <alignment horizontal="center" vertical="top" wrapText="1"/>
    </xf>
    <xf numFmtId="0" fontId="6" fillId="2" borderId="1" xfId="0" applyFont="1" applyFill="1" applyBorder="1" applyAlignment="1">
      <alignment vertical="top" wrapText="1"/>
    </xf>
    <xf numFmtId="0" fontId="6" fillId="2" borderId="1" xfId="0" applyFont="1" applyFill="1" applyBorder="1" applyAlignment="1">
      <alignment horizontal="justify" vertical="top" wrapText="1"/>
    </xf>
    <xf numFmtId="10" fontId="1" fillId="0" borderId="1" xfId="1" applyNumberFormat="1" applyFont="1" applyBorder="1" applyAlignment="1">
      <alignment horizontal="center" vertical="top" wrapText="1"/>
    </xf>
    <xf numFmtId="9" fontId="5" fillId="0" borderId="1" xfId="1" applyFont="1" applyBorder="1" applyAlignment="1">
      <alignment horizontal="center" vertical="top" wrapText="1"/>
    </xf>
    <xf numFmtId="10" fontId="5" fillId="0" borderId="1" xfId="1" applyNumberFormat="1" applyFont="1" applyBorder="1" applyAlignment="1">
      <alignment horizontal="center" vertical="top" wrapText="1"/>
    </xf>
    <xf numFmtId="9" fontId="8" fillId="3" borderId="1" xfId="0" applyNumberFormat="1" applyFont="1" applyFill="1" applyBorder="1" applyAlignment="1">
      <alignment horizontal="center" vertical="top" wrapText="1"/>
    </xf>
    <xf numFmtId="9" fontId="6" fillId="2" borderId="1" xfId="1" applyFont="1" applyFill="1" applyBorder="1" applyAlignment="1">
      <alignment horizontal="center" vertical="top" wrapText="1"/>
    </xf>
    <xf numFmtId="10" fontId="7" fillId="2" borderId="1" xfId="0" applyNumberFormat="1" applyFont="1" applyFill="1" applyBorder="1" applyAlignment="1">
      <alignment horizontal="center" vertical="top" wrapText="1"/>
    </xf>
    <xf numFmtId="0" fontId="2" fillId="9" borderId="0" xfId="0" applyFont="1" applyFill="1" applyAlignment="1" applyProtection="1">
      <alignment horizontal="center" vertical="center" wrapText="1"/>
      <protection hidden="1"/>
    </xf>
    <xf numFmtId="0" fontId="2" fillId="3" borderId="1" xfId="0" applyFont="1" applyFill="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10" fontId="1" fillId="0" borderId="1" xfId="0" applyNumberFormat="1" applyFont="1" applyBorder="1" applyAlignment="1">
      <alignment horizontal="right" vertical="top" wrapText="1"/>
    </xf>
    <xf numFmtId="9" fontId="5" fillId="0" borderId="1" xfId="0" applyNumberFormat="1" applyFont="1" applyBorder="1" applyAlignment="1">
      <alignment horizontal="left" vertical="top" wrapText="1"/>
    </xf>
    <xf numFmtId="0" fontId="1" fillId="0" borderId="0" xfId="0" applyFont="1" applyAlignment="1" applyProtection="1">
      <alignment horizontal="right" vertical="top" wrapText="1"/>
      <protection hidden="1"/>
    </xf>
    <xf numFmtId="10" fontId="1" fillId="9" borderId="1" xfId="0" applyNumberFormat="1" applyFont="1" applyFill="1" applyBorder="1" applyAlignment="1">
      <alignment horizontal="right" vertical="top" wrapText="1"/>
    </xf>
    <xf numFmtId="41" fontId="1" fillId="0" borderId="1" xfId="2" applyFont="1" applyBorder="1" applyAlignment="1">
      <alignment horizontal="right" vertical="top" wrapText="1"/>
    </xf>
    <xf numFmtId="10" fontId="5" fillId="0" borderId="1" xfId="0" applyNumberFormat="1" applyFont="1" applyBorder="1" applyAlignment="1">
      <alignment horizontal="right" vertical="top" wrapText="1"/>
    </xf>
    <xf numFmtId="9" fontId="8" fillId="3" borderId="1" xfId="0" applyNumberFormat="1" applyFont="1" applyFill="1" applyBorder="1" applyAlignment="1">
      <alignment horizontal="right" vertical="top" wrapText="1"/>
    </xf>
    <xf numFmtId="9" fontId="6" fillId="2" borderId="1" xfId="1" applyFont="1" applyFill="1" applyBorder="1" applyAlignment="1">
      <alignment horizontal="right" vertical="top" wrapText="1"/>
    </xf>
    <xf numFmtId="0" fontId="2" fillId="0" borderId="0" xfId="0" applyFont="1" applyAlignment="1" applyProtection="1">
      <alignment horizontal="right" vertical="top" wrapText="1"/>
      <protection hidden="1"/>
    </xf>
    <xf numFmtId="10" fontId="7" fillId="2" borderId="1" xfId="0" applyNumberFormat="1" applyFont="1" applyFill="1" applyBorder="1" applyAlignment="1">
      <alignment vertical="top" wrapText="1"/>
    </xf>
    <xf numFmtId="0" fontId="2" fillId="7" borderId="1" xfId="0" applyFont="1" applyFill="1" applyBorder="1" applyAlignment="1" applyProtection="1">
      <alignment horizontal="center" vertical="center" wrapText="1"/>
      <protection hidden="1"/>
    </xf>
    <xf numFmtId="0" fontId="1" fillId="0" borderId="1" xfId="0" applyFont="1" applyBorder="1" applyAlignment="1">
      <alignment horizontal="center" vertical="top" wrapText="1"/>
    </xf>
    <xf numFmtId="41" fontId="1" fillId="0" borderId="1" xfId="2" applyFont="1" applyBorder="1" applyAlignment="1">
      <alignment horizontal="center" vertical="top" wrapText="1"/>
    </xf>
    <xf numFmtId="9" fontId="1" fillId="0" borderId="1" xfId="0" applyNumberFormat="1" applyFont="1" applyBorder="1" applyAlignment="1">
      <alignment horizontal="center" vertical="top" wrapText="1"/>
    </xf>
    <xf numFmtId="9" fontId="5" fillId="0" borderId="1" xfId="0" applyNumberFormat="1" applyFont="1" applyBorder="1" applyAlignment="1">
      <alignment horizontal="center" vertical="top" wrapText="1"/>
    </xf>
    <xf numFmtId="10" fontId="1"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2" fillId="0" borderId="0" xfId="0" applyFont="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center" wrapText="1"/>
      <protection hidden="1"/>
    </xf>
    <xf numFmtId="9" fontId="9" fillId="0" borderId="6" xfId="0" applyNumberFormat="1" applyFont="1" applyBorder="1" applyAlignment="1" applyProtection="1">
      <alignment horizontal="center" vertical="top" wrapText="1"/>
      <protection locked="0"/>
    </xf>
    <xf numFmtId="9" fontId="9" fillId="0" borderId="7" xfId="0" applyNumberFormat="1" applyFont="1" applyBorder="1" applyAlignment="1" applyProtection="1">
      <alignment horizontal="center" vertical="top" wrapText="1"/>
      <protection locked="0"/>
    </xf>
    <xf numFmtId="0" fontId="9" fillId="0" borderId="7" xfId="0" applyFont="1" applyBorder="1" applyAlignment="1" applyProtection="1">
      <alignment horizontal="justify" vertical="top" wrapText="1"/>
      <protection locked="0"/>
    </xf>
    <xf numFmtId="10" fontId="9" fillId="0" borderId="6" xfId="0" applyNumberFormat="1" applyFont="1" applyBorder="1" applyAlignment="1" applyProtection="1">
      <alignment horizontal="center" vertical="top" wrapText="1"/>
      <protection locked="0"/>
    </xf>
    <xf numFmtId="164" fontId="9" fillId="0" borderId="6" xfId="0" applyNumberFormat="1" applyFont="1" applyBorder="1" applyAlignment="1" applyProtection="1">
      <alignment horizontal="center" vertical="top" wrapText="1"/>
      <protection locked="0"/>
    </xf>
    <xf numFmtId="0" fontId="9" fillId="10" borderId="7" xfId="0" applyFont="1" applyFill="1" applyBorder="1" applyAlignment="1" applyProtection="1">
      <alignment horizontal="justify" vertical="top" wrapText="1"/>
      <protection locked="0"/>
    </xf>
    <xf numFmtId="0" fontId="9" fillId="0" borderId="6" xfId="0" applyFont="1" applyBorder="1" applyAlignment="1" applyProtection="1">
      <alignment horizontal="center" vertical="top" wrapText="1"/>
      <protection locked="0"/>
    </xf>
    <xf numFmtId="0" fontId="9" fillId="0" borderId="7" xfId="0" applyFont="1" applyBorder="1" applyAlignment="1" applyProtection="1">
      <alignment horizontal="center" vertical="top" wrapText="1"/>
      <protection locked="0"/>
    </xf>
    <xf numFmtId="0" fontId="9" fillId="0" borderId="1" xfId="0" applyFont="1" applyBorder="1" applyAlignment="1">
      <alignment horizontal="center" vertical="top" wrapText="1"/>
    </xf>
    <xf numFmtId="0" fontId="9" fillId="0" borderId="6" xfId="0" applyFont="1" applyBorder="1" applyAlignment="1">
      <alignment horizontal="center" vertical="top" wrapText="1"/>
    </xf>
    <xf numFmtId="0" fontId="9" fillId="0" borderId="7" xfId="0" applyFont="1" applyBorder="1" applyAlignment="1">
      <alignment horizontal="center" vertical="top" wrapText="1"/>
    </xf>
    <xf numFmtId="9" fontId="5" fillId="0" borderId="3" xfId="0" applyNumberFormat="1" applyFont="1" applyBorder="1" applyAlignment="1">
      <alignment horizontal="center" vertical="top" wrapText="1"/>
    </xf>
    <xf numFmtId="9" fontId="5" fillId="0" borderId="6" xfId="0" applyNumberFormat="1" applyFont="1" applyBorder="1" applyAlignment="1">
      <alignment horizontal="center" vertical="top" wrapText="1"/>
    </xf>
    <xf numFmtId="9" fontId="5" fillId="0" borderId="7" xfId="0" applyNumberFormat="1" applyFont="1" applyBorder="1" applyAlignment="1">
      <alignment horizontal="center" vertical="top" wrapText="1"/>
    </xf>
    <xf numFmtId="10" fontId="5" fillId="0" borderId="7" xfId="0" applyNumberFormat="1" applyFont="1" applyBorder="1" applyAlignment="1">
      <alignment horizontal="center" vertical="top" wrapText="1"/>
    </xf>
    <xf numFmtId="10" fontId="5" fillId="0" borderId="3" xfId="1" applyNumberFormat="1" applyFont="1" applyBorder="1" applyAlignment="1">
      <alignment horizontal="center" vertical="top" wrapText="1"/>
    </xf>
    <xf numFmtId="9" fontId="2" fillId="3" borderId="1" xfId="1" applyFont="1" applyFill="1" applyBorder="1" applyAlignment="1" applyProtection="1">
      <alignment horizontal="center" vertical="top" wrapText="1"/>
      <protection hidden="1"/>
    </xf>
    <xf numFmtId="0" fontId="1" fillId="3" borderId="1" xfId="0" applyFont="1" applyFill="1" applyBorder="1" applyAlignment="1" applyProtection="1">
      <alignment horizontal="justify" vertical="top" wrapText="1"/>
      <protection hidden="1"/>
    </xf>
    <xf numFmtId="9" fontId="2" fillId="3" borderId="1" xfId="1" applyFont="1" applyFill="1" applyBorder="1" applyAlignment="1">
      <alignment horizontal="center" vertical="top" wrapText="1"/>
    </xf>
    <xf numFmtId="10" fontId="2" fillId="3" borderId="1" xfId="0" applyNumberFormat="1" applyFont="1" applyFill="1" applyBorder="1" applyAlignment="1">
      <alignment horizontal="center" vertical="top" wrapText="1"/>
    </xf>
    <xf numFmtId="0" fontId="1" fillId="3" borderId="1" xfId="0" applyFont="1" applyFill="1" applyBorder="1" applyAlignment="1">
      <alignment horizontal="justify" vertical="top" wrapText="1"/>
    </xf>
    <xf numFmtId="9" fontId="2" fillId="3" borderId="1" xfId="1" applyFont="1" applyFill="1" applyBorder="1" applyAlignment="1">
      <alignment horizontal="right" vertical="top" wrapText="1"/>
    </xf>
    <xf numFmtId="10" fontId="2" fillId="3" borderId="1" xfId="0" applyNumberFormat="1" applyFont="1" applyFill="1" applyBorder="1" applyAlignment="1">
      <alignment horizontal="right" vertical="top" wrapText="1"/>
    </xf>
    <xf numFmtId="0" fontId="1" fillId="3" borderId="1" xfId="0" applyFont="1" applyFill="1" applyBorder="1" applyAlignment="1">
      <alignment vertical="top" wrapText="1"/>
    </xf>
    <xf numFmtId="0" fontId="1" fillId="3" borderId="1" xfId="0" applyFont="1" applyFill="1" applyBorder="1" applyAlignment="1">
      <alignment horizontal="left" vertical="top" wrapText="1"/>
    </xf>
    <xf numFmtId="0" fontId="1" fillId="3" borderId="1" xfId="0" applyFont="1" applyFill="1" applyBorder="1" applyAlignment="1" applyProtection="1">
      <alignment vertical="top" wrapText="1"/>
      <protection hidden="1"/>
    </xf>
    <xf numFmtId="0" fontId="2" fillId="3" borderId="1" xfId="0" applyFont="1" applyFill="1" applyBorder="1" applyAlignment="1" applyProtection="1">
      <alignment vertical="top"/>
      <protection hidden="1"/>
    </xf>
    <xf numFmtId="9" fontId="2" fillId="3" borderId="1" xfId="1" applyFont="1" applyFill="1" applyBorder="1" applyAlignment="1" applyProtection="1">
      <alignment vertical="top" wrapText="1"/>
      <protection hidden="1"/>
    </xf>
    <xf numFmtId="0" fontId="10" fillId="3" borderId="1" xfId="0" applyFont="1" applyFill="1" applyBorder="1" applyAlignment="1" applyProtection="1">
      <alignment wrapText="1"/>
      <protection hidden="1"/>
    </xf>
    <xf numFmtId="9" fontId="8" fillId="3" borderId="1" xfId="1" applyFont="1" applyFill="1" applyBorder="1" applyAlignment="1" applyProtection="1">
      <alignment horizontal="center" vertical="top" wrapText="1"/>
      <protection hidden="1"/>
    </xf>
    <xf numFmtId="0" fontId="8" fillId="3" borderId="1" xfId="0" applyFont="1" applyFill="1" applyBorder="1" applyAlignment="1" applyProtection="1">
      <alignment horizontal="justify" vertical="top" wrapText="1"/>
      <protection hidden="1"/>
    </xf>
    <xf numFmtId="10" fontId="8" fillId="3" borderId="1" xfId="0" applyNumberFormat="1" applyFont="1" applyFill="1" applyBorder="1" applyAlignment="1">
      <alignment horizontal="center" vertical="top" wrapText="1"/>
    </xf>
    <xf numFmtId="0" fontId="10" fillId="3" borderId="1" xfId="0" applyFont="1" applyFill="1" applyBorder="1" applyAlignment="1">
      <alignment horizontal="justify" vertical="top" wrapText="1"/>
    </xf>
    <xf numFmtId="10" fontId="8" fillId="3" borderId="1" xfId="0" applyNumberFormat="1" applyFont="1" applyFill="1" applyBorder="1" applyAlignment="1">
      <alignment vertical="top" wrapText="1"/>
    </xf>
    <xf numFmtId="0" fontId="10" fillId="3" borderId="1" xfId="0" applyFont="1" applyFill="1" applyBorder="1" applyAlignment="1">
      <alignment vertical="top" wrapText="1"/>
    </xf>
    <xf numFmtId="0" fontId="10" fillId="3" borderId="1" xfId="0" applyFont="1" applyFill="1" applyBorder="1" applyAlignment="1">
      <alignment horizontal="left" vertical="top" wrapText="1"/>
    </xf>
    <xf numFmtId="0" fontId="10" fillId="0" borderId="0" xfId="0" applyFont="1" applyAlignment="1" applyProtection="1">
      <alignment wrapText="1"/>
      <protection hidden="1"/>
    </xf>
    <xf numFmtId="0" fontId="5" fillId="0" borderId="3" xfId="0" applyFont="1" applyBorder="1" applyAlignment="1">
      <alignment horizontal="justify" vertical="top" wrapText="1"/>
    </xf>
    <xf numFmtId="0" fontId="5" fillId="0" borderId="7" xfId="0" applyFont="1" applyBorder="1" applyAlignment="1">
      <alignment horizontal="justify" vertical="top" wrapText="1"/>
    </xf>
    <xf numFmtId="0" fontId="9" fillId="0" borderId="1" xfId="0" applyFont="1" applyBorder="1" applyAlignment="1">
      <alignment horizontal="justify" vertical="top" wrapText="1"/>
    </xf>
    <xf numFmtId="0" fontId="9" fillId="0" borderId="6" xfId="0" applyFont="1" applyBorder="1" applyAlignment="1">
      <alignment horizontal="justify" vertical="top" wrapText="1"/>
    </xf>
    <xf numFmtId="0" fontId="9" fillId="0" borderId="7" xfId="0" applyFont="1" applyBorder="1" applyAlignment="1">
      <alignment horizontal="justify" vertical="top" wrapText="1"/>
    </xf>
    <xf numFmtId="0" fontId="1" fillId="0" borderId="1" xfId="0" applyFont="1" applyBorder="1" applyAlignment="1" applyProtection="1">
      <alignment horizontal="center" vertical="center" wrapText="1"/>
      <protection hidden="1"/>
    </xf>
    <xf numFmtId="0" fontId="2" fillId="3"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1" fillId="0" borderId="1" xfId="0" applyFont="1" applyBorder="1" applyAlignment="1" applyProtection="1">
      <alignment horizontal="left" vertical="top" wrapText="1"/>
      <protection hidden="1"/>
    </xf>
    <xf numFmtId="0" fontId="2" fillId="0" borderId="5"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1" fillId="0" borderId="1" xfId="0" applyFont="1" applyBorder="1" applyAlignment="1" applyProtection="1">
      <alignment horizontal="left" vertical="center" wrapText="1"/>
      <protection hidden="1"/>
    </xf>
    <xf numFmtId="0" fontId="1" fillId="0" borderId="1" xfId="0" applyFont="1" applyBorder="1" applyAlignment="1" applyProtection="1">
      <alignment horizontal="justify" vertical="center" wrapText="1"/>
      <protection hidden="1"/>
    </xf>
    <xf numFmtId="0" fontId="2" fillId="8" borderId="2" xfId="0" applyFont="1" applyFill="1" applyBorder="1" applyAlignment="1" applyProtection="1">
      <alignment horizontal="center" vertical="top" wrapText="1"/>
      <protection hidden="1"/>
    </xf>
    <xf numFmtId="0" fontId="2" fillId="8" borderId="4" xfId="0" applyFont="1" applyFill="1" applyBorder="1" applyAlignment="1" applyProtection="1">
      <alignment horizontal="center" vertical="top" wrapText="1"/>
      <protection hidden="1"/>
    </xf>
    <xf numFmtId="0" fontId="2" fillId="8" borderId="3" xfId="0" applyFont="1" applyFill="1" applyBorder="1" applyAlignment="1" applyProtection="1">
      <alignment horizontal="center" vertical="top" wrapText="1"/>
      <protection hidden="1"/>
    </xf>
    <xf numFmtId="0" fontId="2" fillId="8" borderId="2" xfId="0" applyFont="1" applyFill="1" applyBorder="1" applyAlignment="1" applyProtection="1">
      <alignment horizontal="center" vertical="center" wrapText="1"/>
      <protection hidden="1"/>
    </xf>
    <xf numFmtId="0" fontId="2" fillId="8" borderId="4" xfId="0" applyFont="1" applyFill="1" applyBorder="1" applyAlignment="1" applyProtection="1">
      <alignment horizontal="center" vertical="center" wrapText="1"/>
      <protection hidden="1"/>
    </xf>
    <xf numFmtId="0" fontId="2" fillId="8" borderId="3" xfId="0" applyFont="1" applyFill="1" applyBorder="1" applyAlignment="1" applyProtection="1">
      <alignment horizontal="center" vertical="center" wrapText="1"/>
      <protection hidden="1"/>
    </xf>
    <xf numFmtId="0" fontId="2" fillId="4" borderId="1" xfId="0" applyFont="1" applyFill="1" applyBorder="1" applyAlignment="1" applyProtection="1">
      <alignment horizontal="center" vertical="top" wrapText="1"/>
      <protection hidden="1"/>
    </xf>
    <xf numFmtId="0" fontId="2" fillId="3" borderId="1" xfId="0" applyFont="1" applyFill="1" applyBorder="1" applyAlignment="1" applyProtection="1">
      <alignment horizontal="center" wrapText="1"/>
      <protection hidden="1"/>
    </xf>
    <xf numFmtId="0" fontId="1" fillId="0" borderId="1" xfId="0" applyFont="1" applyBorder="1" applyAlignment="1" applyProtection="1">
      <alignment horizontal="center" wrapText="1"/>
      <protection hidden="1"/>
    </xf>
    <xf numFmtId="0" fontId="2" fillId="2" borderId="1" xfId="0" applyFont="1" applyFill="1" applyBorder="1" applyAlignment="1" applyProtection="1">
      <alignment horizontal="center" vertical="center" wrapText="1"/>
      <protection hidden="1"/>
    </xf>
    <xf numFmtId="0" fontId="2" fillId="5" borderId="1" xfId="0" applyFont="1" applyFill="1" applyBorder="1" applyAlignment="1" applyProtection="1">
      <alignment horizontal="center" vertical="top" wrapText="1"/>
      <protection hidden="1"/>
    </xf>
    <xf numFmtId="0" fontId="2" fillId="6" borderId="1" xfId="0" applyFont="1" applyFill="1" applyBorder="1" applyAlignment="1" applyProtection="1">
      <alignment horizontal="center" vertical="center" wrapText="1"/>
      <protection hidden="1"/>
    </xf>
    <xf numFmtId="0" fontId="2" fillId="7" borderId="1" xfId="0" applyFont="1" applyFill="1" applyBorder="1" applyAlignment="1" applyProtection="1">
      <alignment horizontal="center" vertical="center" wrapText="1"/>
      <protection hidden="1"/>
    </xf>
    <xf numFmtId="0" fontId="2" fillId="6" borderId="1" xfId="0" applyFont="1" applyFill="1" applyBorder="1" applyAlignment="1" applyProtection="1">
      <alignment horizontal="center" vertical="top" wrapText="1"/>
      <protection hidden="1"/>
    </xf>
  </cellXfs>
  <cellStyles count="3">
    <cellStyle name="Millares [0]" xfId="2" builtinId="6"/>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292636</xdr:colOff>
      <xdr:row>0</xdr:row>
      <xdr:rowOff>742950</xdr:rowOff>
    </xdr:to>
    <xdr:pic>
      <xdr:nvPicPr>
        <xdr:cNvPr id="2" name="Imagen 1">
          <a:extLst>
            <a:ext uri="{FF2B5EF4-FFF2-40B4-BE49-F238E27FC236}">
              <a16:creationId xmlns:a16="http://schemas.microsoft.com/office/drawing/2014/main" id="{0D703797-4AAF-448D-A59A-0DA885684A1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2374900" cy="723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757A3-C994-41E5-9502-5424A4810E09}">
  <dimension ref="A1:AS38"/>
  <sheetViews>
    <sheetView showGridLines="0" tabSelected="1" zoomScale="130" zoomScaleNormal="130" workbookViewId="0">
      <selection sqref="A1:K1"/>
    </sheetView>
  </sheetViews>
  <sheetFormatPr baseColWidth="10" defaultColWidth="10.85546875" defaultRowHeight="15" x14ac:dyDescent="0.25"/>
  <cols>
    <col min="1" max="1" width="4.140625" style="1" customWidth="1"/>
    <col min="2" max="2" width="25.5703125" style="1" customWidth="1"/>
    <col min="3" max="3" width="13.85546875" style="1" customWidth="1"/>
    <col min="4" max="4" width="44.28515625" style="1" bestFit="1" customWidth="1"/>
    <col min="5" max="5" width="15.5703125" style="1" customWidth="1"/>
    <col min="6" max="6" width="14.28515625" style="1" customWidth="1"/>
    <col min="7" max="7" width="20.28515625" style="1" customWidth="1"/>
    <col min="8" max="8" width="23.5703125" style="1" customWidth="1"/>
    <col min="9" max="9" width="8.140625" style="1" customWidth="1"/>
    <col min="10" max="10" width="18.42578125" style="1" customWidth="1"/>
    <col min="11" max="11" width="15.85546875" style="1" customWidth="1"/>
    <col min="12" max="15" width="7.28515625" style="1" customWidth="1"/>
    <col min="16" max="16" width="17.42578125" style="1" customWidth="1"/>
    <col min="17" max="21" width="17.85546875" style="1" customWidth="1"/>
    <col min="22" max="24" width="16.5703125" style="44" customWidth="1"/>
    <col min="25" max="25" width="38.7109375" style="45" customWidth="1"/>
    <col min="26" max="26" width="16.5703125" style="45" customWidth="1"/>
    <col min="27" max="29" width="16.5703125" style="44" customWidth="1"/>
    <col min="30" max="30" width="64.5703125" style="45" customWidth="1"/>
    <col min="31" max="31" width="25.140625" style="45" customWidth="1"/>
    <col min="32" max="33" width="15.28515625" style="87" customWidth="1"/>
    <col min="34" max="34" width="16.5703125" style="87" customWidth="1"/>
    <col min="35" max="35" width="47.5703125" style="46" customWidth="1"/>
    <col min="36" max="36" width="16.5703125" style="46" customWidth="1"/>
    <col min="37" max="39" width="16.5703125" style="44" customWidth="1"/>
    <col min="40" max="40" width="49.5703125" style="96" customWidth="1"/>
    <col min="41" max="41" width="16.5703125" style="96" customWidth="1"/>
    <col min="42" max="43" width="16.5703125" style="44" customWidth="1"/>
    <col min="44" max="44" width="21.5703125" style="44" customWidth="1"/>
    <col min="45" max="45" width="45.85546875" style="38" customWidth="1"/>
    <col min="46" max="16384" width="10.85546875" style="1"/>
  </cols>
  <sheetData>
    <row r="1" spans="1:45" ht="70.5" customHeight="1" x14ac:dyDescent="0.25">
      <c r="A1" s="143" t="s">
        <v>0</v>
      </c>
      <c r="B1" s="144"/>
      <c r="C1" s="144"/>
      <c r="D1" s="144"/>
      <c r="E1" s="144"/>
      <c r="F1" s="144"/>
      <c r="G1" s="144"/>
      <c r="H1" s="144"/>
      <c r="I1" s="144"/>
      <c r="J1" s="144"/>
      <c r="K1" s="144"/>
      <c r="L1" s="145" t="s">
        <v>1</v>
      </c>
      <c r="M1" s="145"/>
      <c r="N1" s="145"/>
      <c r="O1" s="145"/>
      <c r="P1" s="145"/>
      <c r="V1" s="31"/>
      <c r="W1" s="31"/>
      <c r="X1" s="31"/>
      <c r="Y1" s="38"/>
      <c r="Z1" s="38"/>
      <c r="AA1" s="31"/>
      <c r="AB1" s="31"/>
      <c r="AC1" s="31"/>
      <c r="AD1" s="38"/>
      <c r="AE1" s="38"/>
      <c r="AF1" s="81"/>
      <c r="AG1" s="81"/>
      <c r="AH1" s="81"/>
      <c r="AI1" s="30"/>
      <c r="AJ1" s="30"/>
      <c r="AK1" s="31"/>
      <c r="AL1" s="31"/>
      <c r="AM1" s="31"/>
      <c r="AN1" s="25"/>
      <c r="AO1" s="25"/>
      <c r="AP1" s="31"/>
      <c r="AQ1" s="31"/>
      <c r="AR1" s="31"/>
    </row>
    <row r="2" spans="1:45" s="2" customFormat="1" ht="23.45" customHeight="1" x14ac:dyDescent="0.25">
      <c r="A2" s="146" t="s">
        <v>2</v>
      </c>
      <c r="B2" s="147"/>
      <c r="C2" s="147"/>
      <c r="D2" s="147"/>
      <c r="E2" s="147"/>
      <c r="F2" s="147"/>
      <c r="G2" s="147"/>
      <c r="H2" s="147"/>
      <c r="I2" s="147"/>
      <c r="J2" s="147"/>
      <c r="K2" s="147"/>
      <c r="L2" s="147"/>
      <c r="M2" s="147"/>
      <c r="N2" s="147"/>
      <c r="O2" s="147"/>
      <c r="P2" s="147"/>
      <c r="V2" s="31"/>
      <c r="W2" s="31"/>
      <c r="X2" s="31"/>
      <c r="Y2" s="38"/>
      <c r="Z2" s="38"/>
      <c r="AA2" s="31"/>
      <c r="AB2" s="31"/>
      <c r="AC2" s="31"/>
      <c r="AD2" s="38"/>
      <c r="AE2" s="38"/>
      <c r="AF2" s="81"/>
      <c r="AG2" s="81"/>
      <c r="AH2" s="81"/>
      <c r="AI2" s="30"/>
      <c r="AJ2" s="30"/>
      <c r="AK2" s="31"/>
      <c r="AL2" s="31"/>
      <c r="AM2" s="31"/>
      <c r="AN2" s="25"/>
      <c r="AO2" s="25"/>
      <c r="AP2" s="31"/>
      <c r="AQ2" s="31"/>
      <c r="AR2" s="31"/>
      <c r="AS2" s="38"/>
    </row>
    <row r="3" spans="1:45" x14ac:dyDescent="0.25">
      <c r="V3" s="31"/>
      <c r="W3" s="31"/>
      <c r="X3" s="31"/>
      <c r="Y3" s="38"/>
      <c r="Z3" s="38"/>
      <c r="AA3" s="31"/>
      <c r="AB3" s="31"/>
      <c r="AC3" s="31"/>
      <c r="AD3" s="38"/>
      <c r="AE3" s="38"/>
      <c r="AF3" s="81"/>
      <c r="AG3" s="81"/>
      <c r="AH3" s="81"/>
      <c r="AI3" s="30"/>
      <c r="AJ3" s="30"/>
      <c r="AK3" s="31"/>
      <c r="AL3" s="31"/>
      <c r="AM3" s="31"/>
      <c r="AN3" s="25"/>
      <c r="AO3" s="25"/>
      <c r="AP3" s="31"/>
      <c r="AQ3" s="31"/>
      <c r="AR3" s="31"/>
    </row>
    <row r="4" spans="1:45" ht="29.1" customHeight="1" x14ac:dyDescent="0.25">
      <c r="A4" s="142" t="s">
        <v>3</v>
      </c>
      <c r="B4" s="142"/>
      <c r="C4" s="148" t="s">
        <v>4</v>
      </c>
      <c r="D4" s="148"/>
      <c r="F4" s="142" t="s">
        <v>5</v>
      </c>
      <c r="G4" s="142"/>
      <c r="H4" s="142"/>
      <c r="I4" s="142"/>
      <c r="J4" s="142"/>
      <c r="K4" s="142"/>
      <c r="V4" s="31"/>
      <c r="W4" s="31"/>
      <c r="X4" s="31"/>
      <c r="Y4" s="38"/>
      <c r="Z4" s="38"/>
      <c r="AA4" s="31"/>
      <c r="AB4" s="31"/>
      <c r="AC4" s="31"/>
      <c r="AD4" s="38"/>
      <c r="AE4" s="38"/>
      <c r="AF4" s="81"/>
      <c r="AG4" s="81"/>
      <c r="AH4" s="81"/>
      <c r="AI4" s="30"/>
      <c r="AJ4" s="30"/>
      <c r="AK4" s="31"/>
      <c r="AL4" s="31"/>
      <c r="AM4" s="31"/>
      <c r="AN4" s="25"/>
      <c r="AO4" s="25"/>
      <c r="AP4" s="31"/>
      <c r="AQ4" s="31"/>
      <c r="AR4" s="31"/>
    </row>
    <row r="5" spans="1:45" x14ac:dyDescent="0.25">
      <c r="A5" s="142"/>
      <c r="B5" s="142"/>
      <c r="C5" s="148"/>
      <c r="D5" s="148"/>
      <c r="F5" s="3" t="s">
        <v>6</v>
      </c>
      <c r="G5" s="3" t="s">
        <v>7</v>
      </c>
      <c r="H5" s="157" t="s">
        <v>8</v>
      </c>
      <c r="I5" s="157"/>
      <c r="J5" s="157"/>
      <c r="K5" s="157"/>
      <c r="V5" s="31"/>
      <c r="W5" s="31"/>
      <c r="X5" s="31"/>
      <c r="Y5" s="38"/>
      <c r="Z5" s="38"/>
      <c r="AA5" s="31"/>
      <c r="AB5" s="31"/>
      <c r="AC5" s="31"/>
      <c r="AD5" s="38"/>
      <c r="AE5" s="38"/>
      <c r="AF5" s="81"/>
      <c r="AG5" s="81"/>
      <c r="AH5" s="81"/>
      <c r="AI5" s="30"/>
      <c r="AJ5" s="30"/>
      <c r="AK5" s="31"/>
      <c r="AL5" s="31"/>
      <c r="AM5" s="31"/>
      <c r="AN5" s="25"/>
      <c r="AO5" s="25"/>
      <c r="AP5" s="31"/>
      <c r="AQ5" s="31"/>
      <c r="AR5" s="31"/>
    </row>
    <row r="6" spans="1:45" ht="17.25" customHeight="1" x14ac:dyDescent="0.25">
      <c r="A6" s="142"/>
      <c r="B6" s="142"/>
      <c r="C6" s="148"/>
      <c r="D6" s="148"/>
      <c r="F6" s="4">
        <v>1</v>
      </c>
      <c r="G6" s="4" t="s">
        <v>9</v>
      </c>
      <c r="H6" s="158" t="s">
        <v>10</v>
      </c>
      <c r="I6" s="158"/>
      <c r="J6" s="158"/>
      <c r="K6" s="158"/>
      <c r="V6" s="31"/>
      <c r="W6" s="31"/>
      <c r="X6" s="31"/>
      <c r="Y6" s="38"/>
      <c r="Z6" s="38"/>
      <c r="AA6" s="31"/>
      <c r="AB6" s="31"/>
      <c r="AC6" s="31"/>
      <c r="AD6" s="38"/>
      <c r="AE6" s="38"/>
      <c r="AF6" s="81"/>
      <c r="AG6" s="81"/>
      <c r="AH6" s="81"/>
      <c r="AI6" s="30"/>
      <c r="AJ6" s="30"/>
      <c r="AK6" s="31"/>
      <c r="AL6" s="31"/>
      <c r="AM6" s="31"/>
      <c r="AN6" s="25"/>
      <c r="AO6" s="25"/>
      <c r="AP6" s="31"/>
      <c r="AQ6" s="31"/>
      <c r="AR6" s="31"/>
    </row>
    <row r="7" spans="1:45" ht="195" customHeight="1" x14ac:dyDescent="0.25">
      <c r="A7" s="142"/>
      <c r="B7" s="142"/>
      <c r="C7" s="148"/>
      <c r="D7" s="148"/>
      <c r="F7" s="77">
        <v>2</v>
      </c>
      <c r="G7" s="77" t="s">
        <v>11</v>
      </c>
      <c r="H7" s="149" t="s">
        <v>12</v>
      </c>
      <c r="I7" s="149"/>
      <c r="J7" s="149"/>
      <c r="K7" s="149"/>
      <c r="V7" s="31"/>
      <c r="W7" s="31"/>
      <c r="X7" s="31"/>
      <c r="Y7" s="38"/>
      <c r="Z7" s="38"/>
      <c r="AA7" s="31"/>
      <c r="AB7" s="31"/>
      <c r="AC7" s="31"/>
      <c r="AD7" s="38"/>
      <c r="AE7" s="38"/>
      <c r="AF7" s="81"/>
      <c r="AG7" s="81"/>
      <c r="AH7" s="81"/>
      <c r="AI7" s="30"/>
      <c r="AJ7" s="30"/>
      <c r="AK7" s="31"/>
      <c r="AL7" s="31"/>
      <c r="AM7" s="31"/>
      <c r="AN7" s="25"/>
      <c r="AO7" s="25"/>
      <c r="AP7" s="31"/>
      <c r="AQ7" s="31"/>
      <c r="AR7" s="31"/>
    </row>
    <row r="8" spans="1:45" ht="88.5" customHeight="1" x14ac:dyDescent="0.25">
      <c r="A8" s="142"/>
      <c r="B8" s="142"/>
      <c r="C8" s="148"/>
      <c r="D8" s="148"/>
      <c r="F8" s="77">
        <v>3</v>
      </c>
      <c r="G8" s="77" t="s">
        <v>13</v>
      </c>
      <c r="H8" s="149" t="s">
        <v>14</v>
      </c>
      <c r="I8" s="149"/>
      <c r="J8" s="149"/>
      <c r="K8" s="149"/>
      <c r="V8" s="31"/>
      <c r="W8" s="31"/>
      <c r="X8" s="31"/>
      <c r="Y8" s="38"/>
      <c r="Z8" s="38"/>
      <c r="AA8" s="31"/>
      <c r="AB8" s="31"/>
      <c r="AC8" s="31"/>
      <c r="AD8" s="38"/>
      <c r="AE8" s="38"/>
      <c r="AF8" s="81"/>
      <c r="AG8" s="81"/>
      <c r="AH8" s="81"/>
      <c r="AI8" s="30"/>
      <c r="AJ8" s="30"/>
      <c r="AK8" s="31"/>
      <c r="AL8" s="31"/>
      <c r="AM8" s="31"/>
      <c r="AN8" s="25"/>
      <c r="AO8" s="25"/>
      <c r="AP8" s="31"/>
      <c r="AQ8" s="31"/>
      <c r="AR8" s="31"/>
    </row>
    <row r="9" spans="1:45" ht="63.75" customHeight="1" x14ac:dyDescent="0.25">
      <c r="A9" s="75"/>
      <c r="B9" s="75"/>
      <c r="C9" s="25"/>
      <c r="D9" s="25"/>
      <c r="F9" s="77">
        <v>4</v>
      </c>
      <c r="G9" s="77" t="s">
        <v>15</v>
      </c>
      <c r="H9" s="149" t="s">
        <v>16</v>
      </c>
      <c r="I9" s="149"/>
      <c r="J9" s="149"/>
      <c r="K9" s="149"/>
      <c r="V9" s="31"/>
      <c r="W9" s="31"/>
      <c r="X9" s="31"/>
      <c r="Y9" s="38"/>
      <c r="Z9" s="38"/>
      <c r="AA9" s="31"/>
      <c r="AB9" s="31"/>
      <c r="AC9" s="31"/>
      <c r="AD9" s="38"/>
      <c r="AE9" s="38"/>
      <c r="AF9" s="81"/>
      <c r="AG9" s="81"/>
      <c r="AH9" s="81"/>
      <c r="AI9" s="30"/>
      <c r="AJ9" s="30"/>
      <c r="AK9" s="31"/>
      <c r="AL9" s="31"/>
      <c r="AM9" s="31"/>
      <c r="AN9" s="25"/>
      <c r="AO9" s="25"/>
      <c r="AP9" s="31"/>
      <c r="AQ9" s="31"/>
      <c r="AR9" s="31"/>
    </row>
    <row r="10" spans="1:45" ht="60.75" customHeight="1" x14ac:dyDescent="0.25">
      <c r="A10" s="75"/>
      <c r="B10" s="75"/>
      <c r="C10" s="25"/>
      <c r="D10" s="25"/>
      <c r="F10" s="77">
        <v>5</v>
      </c>
      <c r="G10" s="77" t="s">
        <v>17</v>
      </c>
      <c r="H10" s="149" t="s">
        <v>18</v>
      </c>
      <c r="I10" s="149"/>
      <c r="J10" s="149"/>
      <c r="K10" s="149"/>
      <c r="V10" s="31"/>
      <c r="W10" s="31"/>
      <c r="X10" s="31"/>
      <c r="Y10" s="38"/>
      <c r="Z10" s="38"/>
      <c r="AA10" s="31"/>
      <c r="AB10" s="31"/>
      <c r="AC10" s="31"/>
      <c r="AD10" s="38"/>
      <c r="AE10" s="38"/>
      <c r="AF10" s="81"/>
      <c r="AG10" s="81"/>
      <c r="AH10" s="81"/>
      <c r="AI10" s="30"/>
      <c r="AJ10" s="30"/>
      <c r="AK10" s="31"/>
      <c r="AL10" s="31"/>
      <c r="AM10" s="31"/>
      <c r="AN10" s="25"/>
      <c r="AO10" s="25"/>
      <c r="AP10" s="31"/>
      <c r="AQ10" s="31"/>
      <c r="AR10" s="31"/>
    </row>
    <row r="11" spans="1:45" ht="74.25" customHeight="1" x14ac:dyDescent="0.25">
      <c r="A11" s="75"/>
      <c r="B11" s="75"/>
      <c r="C11" s="25"/>
      <c r="D11" s="25"/>
      <c r="F11" s="141">
        <v>6</v>
      </c>
      <c r="G11" s="141" t="s">
        <v>304</v>
      </c>
      <c r="H11" s="149" t="s">
        <v>305</v>
      </c>
      <c r="I11" s="149"/>
      <c r="J11" s="149"/>
      <c r="K11" s="149"/>
      <c r="V11" s="31"/>
      <c r="W11" s="31"/>
      <c r="X11" s="31"/>
      <c r="Y11" s="38"/>
      <c r="Z11" s="38"/>
      <c r="AA11" s="31"/>
      <c r="AB11" s="31"/>
      <c r="AC11" s="31"/>
      <c r="AD11" s="38"/>
      <c r="AE11" s="38"/>
      <c r="AF11" s="81"/>
      <c r="AG11" s="81"/>
      <c r="AH11" s="81"/>
      <c r="AI11" s="30"/>
      <c r="AJ11" s="30"/>
      <c r="AK11" s="31"/>
      <c r="AL11" s="31"/>
      <c r="AM11" s="31"/>
      <c r="AN11" s="25"/>
      <c r="AO11" s="25"/>
      <c r="AP11" s="31"/>
      <c r="AQ11" s="31"/>
      <c r="AR11" s="31"/>
    </row>
    <row r="12" spans="1:45" ht="138.75" customHeight="1" x14ac:dyDescent="0.25">
      <c r="A12" s="75"/>
      <c r="B12" s="75"/>
      <c r="C12" s="25"/>
      <c r="D12" s="25"/>
      <c r="F12" s="98">
        <v>7</v>
      </c>
      <c r="G12" s="98" t="s">
        <v>308</v>
      </c>
      <c r="H12" s="149" t="s">
        <v>307</v>
      </c>
      <c r="I12" s="149"/>
      <c r="J12" s="149"/>
      <c r="K12" s="149"/>
      <c r="V12" s="31"/>
      <c r="W12" s="31"/>
      <c r="X12" s="31"/>
      <c r="Y12" s="38"/>
      <c r="Z12" s="38"/>
      <c r="AA12" s="31"/>
      <c r="AB12" s="31"/>
      <c r="AC12" s="31"/>
      <c r="AD12" s="38"/>
      <c r="AE12" s="38"/>
      <c r="AF12" s="81"/>
      <c r="AG12" s="81"/>
      <c r="AH12" s="81"/>
      <c r="AI12" s="30"/>
      <c r="AJ12" s="30"/>
      <c r="AK12" s="31"/>
      <c r="AL12" s="31"/>
      <c r="AM12" s="31"/>
      <c r="AN12" s="25"/>
      <c r="AO12" s="25"/>
      <c r="AP12" s="31"/>
      <c r="AQ12" s="31"/>
      <c r="AR12" s="31"/>
    </row>
    <row r="13" spans="1:45" x14ac:dyDescent="0.25">
      <c r="V13" s="31"/>
      <c r="W13" s="31"/>
      <c r="X13" s="31"/>
      <c r="Y13" s="38"/>
      <c r="Z13" s="38"/>
      <c r="AA13" s="31"/>
      <c r="AB13" s="31"/>
      <c r="AC13" s="31"/>
      <c r="AD13" s="38"/>
      <c r="AE13" s="38"/>
      <c r="AF13" s="81"/>
      <c r="AG13" s="81"/>
      <c r="AH13" s="81"/>
      <c r="AI13" s="30"/>
      <c r="AJ13" s="30"/>
      <c r="AK13" s="31"/>
      <c r="AL13" s="31"/>
      <c r="AM13" s="31"/>
      <c r="AN13" s="25"/>
      <c r="AO13" s="25"/>
      <c r="AP13" s="31"/>
      <c r="AQ13" s="31"/>
      <c r="AR13" s="31"/>
    </row>
    <row r="14" spans="1:45" ht="14.45" customHeight="1" x14ac:dyDescent="0.25">
      <c r="A14" s="142" t="s">
        <v>19</v>
      </c>
      <c r="B14" s="142"/>
      <c r="C14" s="142" t="s">
        <v>20</v>
      </c>
      <c r="D14" s="142" t="s">
        <v>21</v>
      </c>
      <c r="E14" s="142"/>
      <c r="F14" s="142"/>
      <c r="G14" s="142"/>
      <c r="H14" s="142"/>
      <c r="I14" s="142"/>
      <c r="J14" s="142"/>
      <c r="K14" s="142"/>
      <c r="L14" s="142"/>
      <c r="M14" s="142"/>
      <c r="N14" s="142"/>
      <c r="O14" s="142"/>
      <c r="P14" s="142"/>
      <c r="Q14" s="159" t="s">
        <v>22</v>
      </c>
      <c r="R14" s="159"/>
      <c r="S14" s="159"/>
      <c r="T14" s="159"/>
      <c r="U14" s="159"/>
      <c r="V14" s="156" t="s">
        <v>23</v>
      </c>
      <c r="W14" s="156"/>
      <c r="X14" s="156"/>
      <c r="Y14" s="156"/>
      <c r="Z14" s="156"/>
      <c r="AA14" s="160" t="s">
        <v>23</v>
      </c>
      <c r="AB14" s="160"/>
      <c r="AC14" s="160"/>
      <c r="AD14" s="160"/>
      <c r="AE14" s="160"/>
      <c r="AF14" s="163" t="s">
        <v>23</v>
      </c>
      <c r="AG14" s="163"/>
      <c r="AH14" s="163"/>
      <c r="AI14" s="163"/>
      <c r="AJ14" s="163"/>
      <c r="AK14" s="162" t="s">
        <v>23</v>
      </c>
      <c r="AL14" s="162"/>
      <c r="AM14" s="162"/>
      <c r="AN14" s="162"/>
      <c r="AO14" s="162"/>
      <c r="AP14" s="150" t="s">
        <v>24</v>
      </c>
      <c r="AQ14" s="151"/>
      <c r="AR14" s="151"/>
      <c r="AS14" s="152"/>
    </row>
    <row r="15" spans="1:45" ht="14.45" customHeight="1" x14ac:dyDescent="0.25">
      <c r="A15" s="142"/>
      <c r="B15" s="142"/>
      <c r="C15" s="142"/>
      <c r="D15" s="142"/>
      <c r="E15" s="142"/>
      <c r="F15" s="142"/>
      <c r="G15" s="142"/>
      <c r="H15" s="142"/>
      <c r="I15" s="142"/>
      <c r="J15" s="142"/>
      <c r="K15" s="142"/>
      <c r="L15" s="142"/>
      <c r="M15" s="142"/>
      <c r="N15" s="142"/>
      <c r="O15" s="142"/>
      <c r="P15" s="142"/>
      <c r="Q15" s="159"/>
      <c r="R15" s="159"/>
      <c r="S15" s="159"/>
      <c r="T15" s="159"/>
      <c r="U15" s="159"/>
      <c r="V15" s="156" t="s">
        <v>25</v>
      </c>
      <c r="W15" s="156"/>
      <c r="X15" s="156"/>
      <c r="Y15" s="156"/>
      <c r="Z15" s="156"/>
      <c r="AA15" s="160" t="s">
        <v>26</v>
      </c>
      <c r="AB15" s="160"/>
      <c r="AC15" s="160"/>
      <c r="AD15" s="160"/>
      <c r="AE15" s="160"/>
      <c r="AF15" s="161" t="s">
        <v>27</v>
      </c>
      <c r="AG15" s="161"/>
      <c r="AH15" s="161"/>
      <c r="AI15" s="161"/>
      <c r="AJ15" s="161"/>
      <c r="AK15" s="162" t="s">
        <v>28</v>
      </c>
      <c r="AL15" s="162"/>
      <c r="AM15" s="162"/>
      <c r="AN15" s="162"/>
      <c r="AO15" s="162"/>
      <c r="AP15" s="153" t="s">
        <v>29</v>
      </c>
      <c r="AQ15" s="154"/>
      <c r="AR15" s="154"/>
      <c r="AS15" s="155"/>
    </row>
    <row r="16" spans="1:45" ht="60" x14ac:dyDescent="0.25">
      <c r="A16" s="76" t="s">
        <v>30</v>
      </c>
      <c r="B16" s="76" t="s">
        <v>31</v>
      </c>
      <c r="C16" s="142"/>
      <c r="D16" s="76" t="s">
        <v>32</v>
      </c>
      <c r="E16" s="76" t="s">
        <v>33</v>
      </c>
      <c r="F16" s="76" t="s">
        <v>34</v>
      </c>
      <c r="G16" s="76" t="s">
        <v>35</v>
      </c>
      <c r="H16" s="76" t="s">
        <v>36</v>
      </c>
      <c r="I16" s="76" t="s">
        <v>37</v>
      </c>
      <c r="J16" s="76" t="s">
        <v>38</v>
      </c>
      <c r="K16" s="76" t="s">
        <v>39</v>
      </c>
      <c r="L16" s="76" t="s">
        <v>40</v>
      </c>
      <c r="M16" s="76" t="s">
        <v>41</v>
      </c>
      <c r="N16" s="76" t="s">
        <v>42</v>
      </c>
      <c r="O16" s="76" t="s">
        <v>43</v>
      </c>
      <c r="P16" s="76" t="s">
        <v>44</v>
      </c>
      <c r="Q16" s="78" t="s">
        <v>45</v>
      </c>
      <c r="R16" s="78" t="s">
        <v>46</v>
      </c>
      <c r="S16" s="78" t="s">
        <v>47</v>
      </c>
      <c r="T16" s="78" t="s">
        <v>48</v>
      </c>
      <c r="U16" s="78" t="s">
        <v>49</v>
      </c>
      <c r="V16" s="27" t="s">
        <v>50</v>
      </c>
      <c r="W16" s="27" t="s">
        <v>51</v>
      </c>
      <c r="X16" s="27" t="s">
        <v>52</v>
      </c>
      <c r="Y16" s="27" t="s">
        <v>53</v>
      </c>
      <c r="Z16" s="27" t="s">
        <v>54</v>
      </c>
      <c r="AA16" s="28" t="s">
        <v>50</v>
      </c>
      <c r="AB16" s="28" t="s">
        <v>51</v>
      </c>
      <c r="AC16" s="28" t="s">
        <v>52</v>
      </c>
      <c r="AD16" s="59" t="s">
        <v>53</v>
      </c>
      <c r="AE16" s="59" t="s">
        <v>54</v>
      </c>
      <c r="AF16" s="29" t="s">
        <v>50</v>
      </c>
      <c r="AG16" s="29" t="s">
        <v>51</v>
      </c>
      <c r="AH16" s="29" t="s">
        <v>52</v>
      </c>
      <c r="AI16" s="29" t="s">
        <v>53</v>
      </c>
      <c r="AJ16" s="29" t="s">
        <v>54</v>
      </c>
      <c r="AK16" s="89" t="s">
        <v>50</v>
      </c>
      <c r="AL16" s="89" t="s">
        <v>51</v>
      </c>
      <c r="AM16" s="89" t="s">
        <v>52</v>
      </c>
      <c r="AN16" s="89" t="s">
        <v>53</v>
      </c>
      <c r="AO16" s="89" t="s">
        <v>54</v>
      </c>
      <c r="AP16" s="24" t="s">
        <v>50</v>
      </c>
      <c r="AQ16" s="24" t="s">
        <v>51</v>
      </c>
      <c r="AR16" s="24" t="s">
        <v>52</v>
      </c>
      <c r="AS16" s="24" t="s">
        <v>55</v>
      </c>
    </row>
    <row r="17" spans="1:45" s="25" customFormat="1" ht="189.75" customHeight="1" x14ac:dyDescent="0.25">
      <c r="A17" s="97">
        <v>4</v>
      </c>
      <c r="B17" s="97" t="s">
        <v>56</v>
      </c>
      <c r="C17" s="97" t="s">
        <v>57</v>
      </c>
      <c r="D17" s="97" t="s">
        <v>58</v>
      </c>
      <c r="E17" s="5">
        <f t="shared" ref="E17:E29" si="0">+((1/14)*80%)/100%</f>
        <v>5.7142857142857141E-2</v>
      </c>
      <c r="F17" s="97" t="s">
        <v>59</v>
      </c>
      <c r="G17" s="97" t="s">
        <v>60</v>
      </c>
      <c r="H17" s="97" t="s">
        <v>61</v>
      </c>
      <c r="I17" s="6">
        <v>6.6000000000000003E-2</v>
      </c>
      <c r="J17" s="97" t="s">
        <v>62</v>
      </c>
      <c r="K17" s="97" t="s">
        <v>63</v>
      </c>
      <c r="L17" s="7">
        <v>0</v>
      </c>
      <c r="M17" s="7">
        <v>0.02</v>
      </c>
      <c r="N17" s="7">
        <v>0.06</v>
      </c>
      <c r="O17" s="7">
        <v>0.1</v>
      </c>
      <c r="P17" s="7">
        <v>0.1</v>
      </c>
      <c r="Q17" s="97" t="s">
        <v>64</v>
      </c>
      <c r="R17" s="97" t="s">
        <v>65</v>
      </c>
      <c r="S17" s="97" t="s">
        <v>66</v>
      </c>
      <c r="T17" s="97" t="s">
        <v>67</v>
      </c>
      <c r="U17" s="97" t="s">
        <v>68</v>
      </c>
      <c r="V17" s="32" t="s">
        <v>69</v>
      </c>
      <c r="W17" s="32" t="s">
        <v>69</v>
      </c>
      <c r="X17" s="32" t="s">
        <v>69</v>
      </c>
      <c r="Y17" s="39" t="s">
        <v>70</v>
      </c>
      <c r="Z17" s="39" t="s">
        <v>69</v>
      </c>
      <c r="AA17" s="51">
        <v>4.0000000000000001E-3</v>
      </c>
      <c r="AB17" s="51">
        <v>4.0000000000000001E-3</v>
      </c>
      <c r="AC17" s="51">
        <f>IF(AB17/AA17&gt;100%,100%,AB17/AA17)</f>
        <v>1</v>
      </c>
      <c r="AD17" s="61" t="s">
        <v>71</v>
      </c>
      <c r="AE17" s="61" t="s">
        <v>72</v>
      </c>
      <c r="AF17" s="79">
        <v>4.0000000000000001E-3</v>
      </c>
      <c r="AG17" s="79">
        <v>4.0000000000000001E-3</v>
      </c>
      <c r="AH17" s="82">
        <f>IF(AG17/AF17&gt;100%,100%,AG17/AF17)</f>
        <v>1</v>
      </c>
      <c r="AI17" s="50" t="s">
        <v>73</v>
      </c>
      <c r="AJ17" s="50" t="s">
        <v>74</v>
      </c>
      <c r="AK17" s="92">
        <f>O17</f>
        <v>0.1</v>
      </c>
      <c r="AL17" s="94">
        <v>0.20069999999999999</v>
      </c>
      <c r="AM17" s="51">
        <f>IF(AL17/AK17&gt;100%,100%,AL17/AK17)</f>
        <v>1</v>
      </c>
      <c r="AN17" s="61" t="s">
        <v>306</v>
      </c>
      <c r="AO17" s="61" t="s">
        <v>97</v>
      </c>
      <c r="AP17" s="92">
        <f>P17</f>
        <v>0.1</v>
      </c>
      <c r="AQ17" s="94">
        <v>0.20069999999999999</v>
      </c>
      <c r="AR17" s="51">
        <f>IF(AQ17/AP17&gt;100%,100%,AQ17/AP17)</f>
        <v>1</v>
      </c>
      <c r="AS17" s="61" t="s">
        <v>306</v>
      </c>
    </row>
    <row r="18" spans="1:45" s="25" customFormat="1" ht="105" x14ac:dyDescent="0.25">
      <c r="A18" s="97">
        <v>4</v>
      </c>
      <c r="B18" s="97" t="s">
        <v>56</v>
      </c>
      <c r="C18" s="97" t="s">
        <v>57</v>
      </c>
      <c r="D18" s="97" t="s">
        <v>75</v>
      </c>
      <c r="E18" s="5">
        <f t="shared" si="0"/>
        <v>5.7142857142857141E-2</v>
      </c>
      <c r="F18" s="97" t="s">
        <v>59</v>
      </c>
      <c r="G18" s="97" t="s">
        <v>76</v>
      </c>
      <c r="H18" s="97" t="s">
        <v>77</v>
      </c>
      <c r="I18" s="97" t="s">
        <v>78</v>
      </c>
      <c r="J18" s="97" t="s">
        <v>79</v>
      </c>
      <c r="K18" s="97" t="s">
        <v>63</v>
      </c>
      <c r="L18" s="7">
        <v>0</v>
      </c>
      <c r="M18" s="7">
        <v>0</v>
      </c>
      <c r="N18" s="7">
        <v>0</v>
      </c>
      <c r="O18" s="7">
        <v>0</v>
      </c>
      <c r="P18" s="7">
        <v>0.5</v>
      </c>
      <c r="Q18" s="97" t="s">
        <v>64</v>
      </c>
      <c r="R18" s="97" t="s">
        <v>80</v>
      </c>
      <c r="S18" s="97" t="s">
        <v>81</v>
      </c>
      <c r="T18" s="97" t="s">
        <v>67</v>
      </c>
      <c r="U18" s="97" t="s">
        <v>82</v>
      </c>
      <c r="V18" s="32" t="s">
        <v>69</v>
      </c>
      <c r="W18" s="32" t="s">
        <v>69</v>
      </c>
      <c r="X18" s="32" t="s">
        <v>69</v>
      </c>
      <c r="Y18" s="39" t="s">
        <v>70</v>
      </c>
      <c r="Z18" s="39" t="s">
        <v>69</v>
      </c>
      <c r="AA18" s="52" t="s">
        <v>69</v>
      </c>
      <c r="AB18" s="52" t="s">
        <v>69</v>
      </c>
      <c r="AC18" s="52" t="s">
        <v>69</v>
      </c>
      <c r="AD18" s="63" t="s">
        <v>83</v>
      </c>
      <c r="AE18" s="63" t="s">
        <v>69</v>
      </c>
      <c r="AF18" s="48">
        <f t="shared" ref="AF18:AF36" si="1">N18</f>
        <v>0</v>
      </c>
      <c r="AG18" s="48">
        <v>0</v>
      </c>
      <c r="AH18" s="49" t="s">
        <v>69</v>
      </c>
      <c r="AI18" s="50" t="s">
        <v>69</v>
      </c>
      <c r="AJ18" s="50" t="s">
        <v>84</v>
      </c>
      <c r="AK18" s="90" t="s">
        <v>85</v>
      </c>
      <c r="AL18" s="90" t="s">
        <v>85</v>
      </c>
      <c r="AM18" s="90" t="s">
        <v>85</v>
      </c>
      <c r="AN18" s="61" t="s">
        <v>274</v>
      </c>
      <c r="AO18" s="61" t="s">
        <v>97</v>
      </c>
      <c r="AP18" s="90" t="s">
        <v>85</v>
      </c>
      <c r="AQ18" s="90" t="s">
        <v>85</v>
      </c>
      <c r="AR18" s="90" t="s">
        <v>85</v>
      </c>
      <c r="AS18" s="61" t="s">
        <v>86</v>
      </c>
    </row>
    <row r="19" spans="1:45" s="25" customFormat="1" ht="120" x14ac:dyDescent="0.25">
      <c r="A19" s="97">
        <v>4</v>
      </c>
      <c r="B19" s="97" t="s">
        <v>56</v>
      </c>
      <c r="C19" s="97" t="s">
        <v>57</v>
      </c>
      <c r="D19" s="97" t="s">
        <v>87</v>
      </c>
      <c r="E19" s="5">
        <f t="shared" si="0"/>
        <v>5.7142857142857141E-2</v>
      </c>
      <c r="F19" s="97" t="s">
        <v>88</v>
      </c>
      <c r="G19" s="97" t="s">
        <v>89</v>
      </c>
      <c r="H19" s="97" t="s">
        <v>90</v>
      </c>
      <c r="I19" s="97" t="s">
        <v>78</v>
      </c>
      <c r="J19" s="97" t="s">
        <v>62</v>
      </c>
      <c r="K19" s="97" t="s">
        <v>63</v>
      </c>
      <c r="L19" s="7">
        <v>0.05</v>
      </c>
      <c r="M19" s="7">
        <v>0.4</v>
      </c>
      <c r="N19" s="7">
        <v>0.8</v>
      </c>
      <c r="O19" s="7">
        <v>1</v>
      </c>
      <c r="P19" s="7">
        <v>1</v>
      </c>
      <c r="Q19" s="97" t="s">
        <v>64</v>
      </c>
      <c r="R19" s="97" t="s">
        <v>91</v>
      </c>
      <c r="S19" s="97" t="s">
        <v>92</v>
      </c>
      <c r="T19" s="97" t="s">
        <v>67</v>
      </c>
      <c r="U19" s="97" t="s">
        <v>93</v>
      </c>
      <c r="V19" s="32">
        <f t="shared" ref="V19:V29" si="2">L19</f>
        <v>0.05</v>
      </c>
      <c r="W19" s="99">
        <v>6.7199999999999996E-2</v>
      </c>
      <c r="X19" s="100">
        <v>1</v>
      </c>
      <c r="Y19" s="101" t="s">
        <v>94</v>
      </c>
      <c r="Z19" s="101" t="s">
        <v>95</v>
      </c>
      <c r="AA19" s="52">
        <f t="shared" ref="AA19:AA36" si="3">M19</f>
        <v>0.4</v>
      </c>
      <c r="AB19" s="64">
        <v>0.4521</v>
      </c>
      <c r="AC19" s="51">
        <f t="shared" ref="AC19:AC36" si="4">IF(AB19/AA19&gt;100%,100%,AB19/AA19)</f>
        <v>1</v>
      </c>
      <c r="AD19" s="61" t="s">
        <v>96</v>
      </c>
      <c r="AE19" s="61" t="s">
        <v>97</v>
      </c>
      <c r="AF19" s="48">
        <f t="shared" si="1"/>
        <v>0.8</v>
      </c>
      <c r="AG19" s="79">
        <v>0.57530000000000003</v>
      </c>
      <c r="AH19" s="82">
        <f t="shared" ref="AH19:AH30" si="5">IF(AG19/AF19&gt;100%,100%,AG19/AF19)</f>
        <v>0.71912500000000001</v>
      </c>
      <c r="AI19" s="61" t="s">
        <v>98</v>
      </c>
      <c r="AJ19" s="50" t="s">
        <v>74</v>
      </c>
      <c r="AK19" s="92">
        <f t="shared" ref="AK19:AK26" si="6">O19</f>
        <v>1</v>
      </c>
      <c r="AL19" s="94">
        <v>0.98629999999999995</v>
      </c>
      <c r="AM19" s="51">
        <f t="shared" ref="AM19:AM34" si="7">IF(AL19/AK19&gt;100%,100%,AL19/AK19)</f>
        <v>0.98629999999999995</v>
      </c>
      <c r="AN19" s="61" t="s">
        <v>275</v>
      </c>
      <c r="AO19" s="61" t="s">
        <v>97</v>
      </c>
      <c r="AP19" s="92">
        <f t="shared" ref="AP19:AP36" si="8">P19</f>
        <v>1</v>
      </c>
      <c r="AQ19" s="64">
        <v>0.98629999999999995</v>
      </c>
      <c r="AR19" s="51">
        <f t="shared" ref="AR19:AR30" si="9">IF(AQ19/AP19&gt;100%,100%,AQ19/AP19)</f>
        <v>0.98629999999999995</v>
      </c>
      <c r="AS19" s="61" t="s">
        <v>275</v>
      </c>
    </row>
    <row r="20" spans="1:45" s="25" customFormat="1" ht="165" x14ac:dyDescent="0.25">
      <c r="A20" s="97">
        <v>4</v>
      </c>
      <c r="B20" s="97" t="s">
        <v>56</v>
      </c>
      <c r="C20" s="97" t="s">
        <v>99</v>
      </c>
      <c r="D20" s="97" t="s">
        <v>100</v>
      </c>
      <c r="E20" s="5">
        <f t="shared" si="0"/>
        <v>5.7142857142857141E-2</v>
      </c>
      <c r="F20" s="97" t="s">
        <v>59</v>
      </c>
      <c r="G20" s="97" t="s">
        <v>101</v>
      </c>
      <c r="H20" s="97" t="s">
        <v>102</v>
      </c>
      <c r="I20" s="7">
        <v>0.5</v>
      </c>
      <c r="J20" s="97" t="s">
        <v>62</v>
      </c>
      <c r="K20" s="97" t="s">
        <v>63</v>
      </c>
      <c r="L20" s="7">
        <v>0.15</v>
      </c>
      <c r="M20" s="7">
        <v>0.3</v>
      </c>
      <c r="N20" s="8">
        <v>0.45</v>
      </c>
      <c r="O20" s="8">
        <v>0.6</v>
      </c>
      <c r="P20" s="7">
        <v>0.6</v>
      </c>
      <c r="Q20" s="97" t="s">
        <v>103</v>
      </c>
      <c r="R20" s="97" t="s">
        <v>104</v>
      </c>
      <c r="S20" s="97" t="s">
        <v>105</v>
      </c>
      <c r="T20" s="97" t="s">
        <v>67</v>
      </c>
      <c r="U20" s="97" t="s">
        <v>106</v>
      </c>
      <c r="V20" s="32">
        <f t="shared" si="2"/>
        <v>0.15</v>
      </c>
      <c r="W20" s="102">
        <v>0.64980000000000004</v>
      </c>
      <c r="X20" s="100">
        <v>1</v>
      </c>
      <c r="Y20" s="101" t="s">
        <v>107</v>
      </c>
      <c r="Z20" s="101" t="s">
        <v>108</v>
      </c>
      <c r="AA20" s="52">
        <v>0.3</v>
      </c>
      <c r="AB20" s="69">
        <v>0.23960000000000001</v>
      </c>
      <c r="AC20" s="51">
        <f t="shared" si="4"/>
        <v>0.79866666666666675</v>
      </c>
      <c r="AD20" s="60" t="s">
        <v>109</v>
      </c>
      <c r="AE20" s="61" t="s">
        <v>97</v>
      </c>
      <c r="AF20" s="48">
        <f t="shared" si="1"/>
        <v>0.45</v>
      </c>
      <c r="AG20" s="79">
        <v>0.44069999999999998</v>
      </c>
      <c r="AH20" s="82">
        <f t="shared" si="5"/>
        <v>0.97933333333333328</v>
      </c>
      <c r="AI20" s="50" t="s">
        <v>110</v>
      </c>
      <c r="AJ20" s="50" t="s">
        <v>111</v>
      </c>
      <c r="AK20" s="92">
        <f t="shared" si="6"/>
        <v>0.6</v>
      </c>
      <c r="AL20" s="94">
        <v>0.59530000000000005</v>
      </c>
      <c r="AM20" s="51">
        <f t="shared" si="7"/>
        <v>0.99216666666666675</v>
      </c>
      <c r="AN20" s="61" t="s">
        <v>276</v>
      </c>
      <c r="AO20" s="61" t="s">
        <v>297</v>
      </c>
      <c r="AP20" s="92">
        <f t="shared" si="8"/>
        <v>0.6</v>
      </c>
      <c r="AQ20" s="69">
        <v>0.44069999999999998</v>
      </c>
      <c r="AR20" s="51">
        <f t="shared" si="9"/>
        <v>0.73450000000000004</v>
      </c>
      <c r="AS20" s="61" t="s">
        <v>295</v>
      </c>
    </row>
    <row r="21" spans="1:45" s="25" customFormat="1" ht="225" x14ac:dyDescent="0.25">
      <c r="A21" s="97">
        <v>4</v>
      </c>
      <c r="B21" s="97" t="s">
        <v>56</v>
      </c>
      <c r="C21" s="97" t="s">
        <v>99</v>
      </c>
      <c r="D21" s="97" t="s">
        <v>112</v>
      </c>
      <c r="E21" s="5">
        <f t="shared" si="0"/>
        <v>5.7142857142857141E-2</v>
      </c>
      <c r="F21" s="97" t="s">
        <v>59</v>
      </c>
      <c r="G21" s="97" t="s">
        <v>113</v>
      </c>
      <c r="H21" s="97" t="s">
        <v>114</v>
      </c>
      <c r="I21" s="7">
        <v>0.6</v>
      </c>
      <c r="J21" s="97" t="s">
        <v>62</v>
      </c>
      <c r="K21" s="97" t="s">
        <v>63</v>
      </c>
      <c r="L21" s="7">
        <v>0.15</v>
      </c>
      <c r="M21" s="7">
        <v>0.3</v>
      </c>
      <c r="N21" s="8">
        <v>0.45</v>
      </c>
      <c r="O21" s="8">
        <v>0.6</v>
      </c>
      <c r="P21" s="7">
        <v>0.6</v>
      </c>
      <c r="Q21" s="97" t="s">
        <v>103</v>
      </c>
      <c r="R21" s="97" t="s">
        <v>104</v>
      </c>
      <c r="S21" s="97" t="s">
        <v>105</v>
      </c>
      <c r="T21" s="97" t="s">
        <v>67</v>
      </c>
      <c r="U21" s="97" t="s">
        <v>106</v>
      </c>
      <c r="V21" s="32">
        <f t="shared" si="2"/>
        <v>0.15</v>
      </c>
      <c r="W21" s="102">
        <v>7.0900000000000005E-2</v>
      </c>
      <c r="X21" s="100">
        <f>W21/V21</f>
        <v>0.47266666666666673</v>
      </c>
      <c r="Y21" s="101" t="s">
        <v>115</v>
      </c>
      <c r="Z21" s="101" t="s">
        <v>108</v>
      </c>
      <c r="AA21" s="52">
        <f t="shared" si="3"/>
        <v>0.3</v>
      </c>
      <c r="AB21" s="64">
        <v>0.20810000000000001</v>
      </c>
      <c r="AC21" s="51">
        <f t="shared" si="4"/>
        <v>0.69366666666666676</v>
      </c>
      <c r="AD21" s="60" t="s">
        <v>116</v>
      </c>
      <c r="AE21" s="61" t="s">
        <v>97</v>
      </c>
      <c r="AF21" s="48">
        <f t="shared" si="1"/>
        <v>0.45</v>
      </c>
      <c r="AG21" s="79">
        <v>0.27450000000000002</v>
      </c>
      <c r="AH21" s="82">
        <f t="shared" si="5"/>
        <v>0.61</v>
      </c>
      <c r="AI21" s="50" t="s">
        <v>117</v>
      </c>
      <c r="AJ21" s="50" t="s">
        <v>111</v>
      </c>
      <c r="AK21" s="92">
        <f t="shared" si="6"/>
        <v>0.6</v>
      </c>
      <c r="AL21" s="90">
        <v>47.01</v>
      </c>
      <c r="AM21" s="51">
        <f t="shared" si="7"/>
        <v>1</v>
      </c>
      <c r="AN21" s="61" t="s">
        <v>118</v>
      </c>
      <c r="AO21" s="61" t="s">
        <v>297</v>
      </c>
      <c r="AP21" s="92">
        <f t="shared" si="8"/>
        <v>0.6</v>
      </c>
      <c r="AQ21" s="64">
        <v>0.47010000000000002</v>
      </c>
      <c r="AR21" s="51">
        <f t="shared" si="9"/>
        <v>0.78350000000000009</v>
      </c>
      <c r="AS21" s="61" t="s">
        <v>277</v>
      </c>
    </row>
    <row r="22" spans="1:45" s="25" customFormat="1" ht="165" x14ac:dyDescent="0.25">
      <c r="A22" s="97">
        <v>4</v>
      </c>
      <c r="B22" s="97" t="s">
        <v>56</v>
      </c>
      <c r="C22" s="97" t="s">
        <v>99</v>
      </c>
      <c r="D22" s="97" t="s">
        <v>120</v>
      </c>
      <c r="E22" s="5">
        <f t="shared" si="0"/>
        <v>5.7142857142857141E-2</v>
      </c>
      <c r="F22" s="97" t="s">
        <v>88</v>
      </c>
      <c r="G22" s="97" t="s">
        <v>121</v>
      </c>
      <c r="H22" s="97" t="s">
        <v>122</v>
      </c>
      <c r="I22" s="97"/>
      <c r="J22" s="97" t="s">
        <v>62</v>
      </c>
      <c r="K22" s="97" t="s">
        <v>63</v>
      </c>
      <c r="L22" s="7">
        <v>0.1</v>
      </c>
      <c r="M22" s="7">
        <v>0.25</v>
      </c>
      <c r="N22" s="7">
        <v>0.65</v>
      </c>
      <c r="O22" s="7">
        <v>0.95</v>
      </c>
      <c r="P22" s="7">
        <v>0.95</v>
      </c>
      <c r="Q22" s="97" t="s">
        <v>103</v>
      </c>
      <c r="R22" s="97" t="s">
        <v>104</v>
      </c>
      <c r="S22" s="97" t="s">
        <v>105</v>
      </c>
      <c r="T22" s="97" t="s">
        <v>67</v>
      </c>
      <c r="U22" s="97" t="s">
        <v>123</v>
      </c>
      <c r="V22" s="32">
        <f t="shared" si="2"/>
        <v>0.1</v>
      </c>
      <c r="W22" s="102">
        <v>0.16650000000000001</v>
      </c>
      <c r="X22" s="100">
        <v>1</v>
      </c>
      <c r="Y22" s="101" t="s">
        <v>124</v>
      </c>
      <c r="Z22" s="101" t="s">
        <v>108</v>
      </c>
      <c r="AA22" s="52">
        <f t="shared" si="3"/>
        <v>0.25</v>
      </c>
      <c r="AB22" s="64">
        <v>0.19739999999999999</v>
      </c>
      <c r="AC22" s="51">
        <f t="shared" si="4"/>
        <v>0.78959999999999997</v>
      </c>
      <c r="AD22" s="60" t="s">
        <v>125</v>
      </c>
      <c r="AE22" s="61" t="s">
        <v>97</v>
      </c>
      <c r="AF22" s="48">
        <f t="shared" si="1"/>
        <v>0.65</v>
      </c>
      <c r="AG22" s="79">
        <v>0.6492</v>
      </c>
      <c r="AH22" s="82">
        <f t="shared" si="5"/>
        <v>0.99876923076923074</v>
      </c>
      <c r="AI22" s="61" t="s">
        <v>119</v>
      </c>
      <c r="AJ22" s="50" t="s">
        <v>108</v>
      </c>
      <c r="AK22" s="92">
        <f t="shared" si="6"/>
        <v>0.95</v>
      </c>
      <c r="AL22" s="94">
        <v>0.89739999999999998</v>
      </c>
      <c r="AM22" s="51">
        <f t="shared" si="7"/>
        <v>0.94463157894736849</v>
      </c>
      <c r="AN22" s="61" t="s">
        <v>278</v>
      </c>
      <c r="AO22" s="61" t="s">
        <v>97</v>
      </c>
      <c r="AP22" s="92">
        <f t="shared" si="8"/>
        <v>0.95</v>
      </c>
      <c r="AQ22" s="69">
        <v>0.89739999999999998</v>
      </c>
      <c r="AR22" s="51">
        <f t="shared" si="9"/>
        <v>0.94463157894736849</v>
      </c>
      <c r="AS22" s="61" t="s">
        <v>296</v>
      </c>
    </row>
    <row r="23" spans="1:45" s="25" customFormat="1" ht="135" x14ac:dyDescent="0.25">
      <c r="A23" s="97">
        <v>4</v>
      </c>
      <c r="B23" s="97" t="s">
        <v>56</v>
      </c>
      <c r="C23" s="97" t="s">
        <v>99</v>
      </c>
      <c r="D23" s="97" t="s">
        <v>126</v>
      </c>
      <c r="E23" s="5">
        <f t="shared" si="0"/>
        <v>5.7142857142857141E-2</v>
      </c>
      <c r="F23" s="97" t="s">
        <v>59</v>
      </c>
      <c r="G23" s="97" t="s">
        <v>127</v>
      </c>
      <c r="H23" s="97" t="s">
        <v>128</v>
      </c>
      <c r="I23" s="97"/>
      <c r="J23" s="97" t="s">
        <v>62</v>
      </c>
      <c r="K23" s="97" t="s">
        <v>63</v>
      </c>
      <c r="L23" s="7">
        <v>0.02</v>
      </c>
      <c r="M23" s="7">
        <v>0.1</v>
      </c>
      <c r="N23" s="7">
        <v>0.2</v>
      </c>
      <c r="O23" s="7">
        <v>0.4</v>
      </c>
      <c r="P23" s="7">
        <v>0.4</v>
      </c>
      <c r="Q23" s="97" t="s">
        <v>103</v>
      </c>
      <c r="R23" s="97" t="s">
        <v>104</v>
      </c>
      <c r="S23" s="97" t="s">
        <v>105</v>
      </c>
      <c r="T23" s="97" t="s">
        <v>67</v>
      </c>
      <c r="U23" s="97" t="s">
        <v>123</v>
      </c>
      <c r="V23" s="32">
        <f t="shared" si="2"/>
        <v>0.02</v>
      </c>
      <c r="W23" s="102">
        <v>0.01</v>
      </c>
      <c r="X23" s="100">
        <f t="shared" ref="X23" si="10">W23/V23</f>
        <v>0.5</v>
      </c>
      <c r="Y23" s="101" t="s">
        <v>129</v>
      </c>
      <c r="Z23" s="101" t="s">
        <v>108</v>
      </c>
      <c r="AA23" s="52">
        <f t="shared" si="3"/>
        <v>0.1</v>
      </c>
      <c r="AB23" s="65">
        <v>5.5E-2</v>
      </c>
      <c r="AC23" s="51">
        <f t="shared" si="4"/>
        <v>0.54999999999999993</v>
      </c>
      <c r="AD23" s="60" t="s">
        <v>130</v>
      </c>
      <c r="AE23" s="61" t="s">
        <v>97</v>
      </c>
      <c r="AF23" s="48">
        <f t="shared" si="1"/>
        <v>0.2</v>
      </c>
      <c r="AG23" s="79">
        <v>0.21529999999999999</v>
      </c>
      <c r="AH23" s="82">
        <f t="shared" si="5"/>
        <v>1</v>
      </c>
      <c r="AI23" s="50" t="s">
        <v>131</v>
      </c>
      <c r="AJ23" s="50" t="s">
        <v>111</v>
      </c>
      <c r="AK23" s="92">
        <f t="shared" si="6"/>
        <v>0.4</v>
      </c>
      <c r="AL23" s="94">
        <v>0.44719999999999999</v>
      </c>
      <c r="AM23" s="51">
        <f t="shared" si="7"/>
        <v>1</v>
      </c>
      <c r="AN23" s="61" t="s">
        <v>132</v>
      </c>
      <c r="AO23" s="61" t="s">
        <v>97</v>
      </c>
      <c r="AP23" s="92">
        <f t="shared" si="8"/>
        <v>0.4</v>
      </c>
      <c r="AQ23" s="64">
        <v>0.44719999999999999</v>
      </c>
      <c r="AR23" s="51">
        <f t="shared" si="9"/>
        <v>1</v>
      </c>
      <c r="AS23" s="61" t="s">
        <v>279</v>
      </c>
    </row>
    <row r="24" spans="1:45" s="25" customFormat="1" ht="90" x14ac:dyDescent="0.25">
      <c r="A24" s="97">
        <v>4</v>
      </c>
      <c r="B24" s="97" t="s">
        <v>56</v>
      </c>
      <c r="C24" s="97" t="s">
        <v>99</v>
      </c>
      <c r="D24" s="97" t="s">
        <v>133</v>
      </c>
      <c r="E24" s="5">
        <f t="shared" si="0"/>
        <v>5.7142857142857141E-2</v>
      </c>
      <c r="F24" s="97" t="s">
        <v>88</v>
      </c>
      <c r="G24" s="97" t="s">
        <v>134</v>
      </c>
      <c r="H24" s="97" t="s">
        <v>135</v>
      </c>
      <c r="I24" s="97"/>
      <c r="J24" s="97" t="s">
        <v>79</v>
      </c>
      <c r="K24" s="97" t="s">
        <v>63</v>
      </c>
      <c r="L24" s="7">
        <v>0.95</v>
      </c>
      <c r="M24" s="7">
        <v>0.95</v>
      </c>
      <c r="N24" s="7">
        <v>0.95</v>
      </c>
      <c r="O24" s="7">
        <v>0.95</v>
      </c>
      <c r="P24" s="7">
        <v>0.95</v>
      </c>
      <c r="Q24" s="97" t="s">
        <v>103</v>
      </c>
      <c r="R24" s="97" t="s">
        <v>104</v>
      </c>
      <c r="S24" s="97" t="s">
        <v>136</v>
      </c>
      <c r="T24" s="97" t="s">
        <v>67</v>
      </c>
      <c r="U24" s="9" t="s">
        <v>137</v>
      </c>
      <c r="V24" s="32">
        <f t="shared" si="2"/>
        <v>0.95</v>
      </c>
      <c r="W24" s="103">
        <v>0.89500000000000002</v>
      </c>
      <c r="X24" s="100">
        <v>1</v>
      </c>
      <c r="Y24" s="104" t="s">
        <v>138</v>
      </c>
      <c r="Z24" s="104" t="s">
        <v>139</v>
      </c>
      <c r="AA24" s="52">
        <f t="shared" si="3"/>
        <v>0.95</v>
      </c>
      <c r="AB24" s="52">
        <v>0.98</v>
      </c>
      <c r="AC24" s="51">
        <f t="shared" si="4"/>
        <v>1</v>
      </c>
      <c r="AD24" s="61" t="s">
        <v>140</v>
      </c>
      <c r="AE24" s="61" t="s">
        <v>97</v>
      </c>
      <c r="AF24" s="48">
        <f t="shared" si="1"/>
        <v>0.95</v>
      </c>
      <c r="AG24" s="79">
        <v>0.99480000000000002</v>
      </c>
      <c r="AH24" s="82">
        <f t="shared" si="5"/>
        <v>1</v>
      </c>
      <c r="AI24" s="61" t="s">
        <v>141</v>
      </c>
      <c r="AJ24" s="50" t="s">
        <v>74</v>
      </c>
      <c r="AK24" s="92">
        <f t="shared" si="6"/>
        <v>0.95</v>
      </c>
      <c r="AL24" s="94">
        <v>0.94310000000000005</v>
      </c>
      <c r="AM24" s="51">
        <f t="shared" si="7"/>
        <v>0.99273684210526325</v>
      </c>
      <c r="AN24" s="61" t="s">
        <v>300</v>
      </c>
      <c r="AO24" s="61" t="s">
        <v>298</v>
      </c>
      <c r="AP24" s="92">
        <f t="shared" si="8"/>
        <v>0.95</v>
      </c>
      <c r="AQ24" s="69">
        <f>(W24+AB24+AG24+AL24)/4</f>
        <v>0.95322499999999999</v>
      </c>
      <c r="AR24" s="51">
        <f t="shared" si="9"/>
        <v>1</v>
      </c>
      <c r="AS24" s="61" t="s">
        <v>301</v>
      </c>
    </row>
    <row r="25" spans="1:45" s="25" customFormat="1" ht="90" x14ac:dyDescent="0.25">
      <c r="A25" s="97">
        <v>4</v>
      </c>
      <c r="B25" s="97" t="s">
        <v>56</v>
      </c>
      <c r="C25" s="97" t="s">
        <v>99</v>
      </c>
      <c r="D25" s="97" t="s">
        <v>142</v>
      </c>
      <c r="E25" s="5">
        <f t="shared" si="0"/>
        <v>5.7142857142857141E-2</v>
      </c>
      <c r="F25" s="97" t="s">
        <v>59</v>
      </c>
      <c r="G25" s="97" t="s">
        <v>143</v>
      </c>
      <c r="H25" s="97" t="s">
        <v>144</v>
      </c>
      <c r="I25" s="97"/>
      <c r="J25" s="97" t="s">
        <v>79</v>
      </c>
      <c r="K25" s="97" t="s">
        <v>63</v>
      </c>
      <c r="L25" s="7">
        <v>1</v>
      </c>
      <c r="M25" s="7">
        <v>1</v>
      </c>
      <c r="N25" s="7">
        <v>1</v>
      </c>
      <c r="O25" s="7">
        <v>1</v>
      </c>
      <c r="P25" s="7">
        <v>1</v>
      </c>
      <c r="Q25" s="97" t="s">
        <v>103</v>
      </c>
      <c r="R25" s="9" t="s">
        <v>104</v>
      </c>
      <c r="S25" s="9" t="s">
        <v>145</v>
      </c>
      <c r="T25" s="9" t="s">
        <v>67</v>
      </c>
      <c r="U25" s="9" t="s">
        <v>146</v>
      </c>
      <c r="V25" s="32">
        <f t="shared" si="2"/>
        <v>1</v>
      </c>
      <c r="W25" s="103">
        <v>0.82899999999999996</v>
      </c>
      <c r="X25" s="100">
        <v>1</v>
      </c>
      <c r="Y25" s="101" t="s">
        <v>147</v>
      </c>
      <c r="Z25" s="101" t="s">
        <v>139</v>
      </c>
      <c r="AA25" s="52">
        <f t="shared" si="3"/>
        <v>1</v>
      </c>
      <c r="AB25" s="51">
        <v>1.0213000000000001</v>
      </c>
      <c r="AC25" s="51">
        <f t="shared" si="4"/>
        <v>1</v>
      </c>
      <c r="AD25" s="60" t="s">
        <v>148</v>
      </c>
      <c r="AE25" s="61" t="s">
        <v>97</v>
      </c>
      <c r="AF25" s="48">
        <f t="shared" si="1"/>
        <v>1</v>
      </c>
      <c r="AG25" s="79">
        <v>0.99480000000000002</v>
      </c>
      <c r="AH25" s="82">
        <f t="shared" si="5"/>
        <v>0.99480000000000002</v>
      </c>
      <c r="AI25" s="60" t="s">
        <v>149</v>
      </c>
      <c r="AJ25" s="50" t="s">
        <v>74</v>
      </c>
      <c r="AK25" s="92">
        <f t="shared" si="6"/>
        <v>1</v>
      </c>
      <c r="AL25" s="94">
        <v>0.9627</v>
      </c>
      <c r="AM25" s="51">
        <f t="shared" si="7"/>
        <v>0.9627</v>
      </c>
      <c r="AN25" s="61" t="s">
        <v>302</v>
      </c>
      <c r="AO25" s="61" t="s">
        <v>298</v>
      </c>
      <c r="AP25" s="92">
        <f t="shared" si="8"/>
        <v>1</v>
      </c>
      <c r="AQ25" s="69">
        <f>(W25+AB25+AG25+AL25)/4</f>
        <v>0.95194999999999996</v>
      </c>
      <c r="AR25" s="51">
        <f t="shared" si="9"/>
        <v>0.95194999999999996</v>
      </c>
      <c r="AS25" s="61" t="s">
        <v>303</v>
      </c>
    </row>
    <row r="26" spans="1:45" s="25" customFormat="1" ht="135" x14ac:dyDescent="0.25">
      <c r="A26" s="97">
        <v>4</v>
      </c>
      <c r="B26" s="97" t="s">
        <v>56</v>
      </c>
      <c r="C26" s="97" t="s">
        <v>99</v>
      </c>
      <c r="D26" s="97" t="s">
        <v>150</v>
      </c>
      <c r="E26" s="5">
        <f t="shared" si="0"/>
        <v>5.7142857142857141E-2</v>
      </c>
      <c r="F26" s="97" t="s">
        <v>59</v>
      </c>
      <c r="G26" s="97" t="s">
        <v>151</v>
      </c>
      <c r="H26" s="97" t="s">
        <v>152</v>
      </c>
      <c r="I26" s="97"/>
      <c r="J26" s="97" t="s">
        <v>79</v>
      </c>
      <c r="K26" s="97" t="s">
        <v>63</v>
      </c>
      <c r="L26" s="7">
        <v>0.95</v>
      </c>
      <c r="M26" s="7">
        <v>0.95</v>
      </c>
      <c r="N26" s="7">
        <v>0.95</v>
      </c>
      <c r="O26" s="7">
        <v>0.95</v>
      </c>
      <c r="P26" s="7">
        <v>0.95</v>
      </c>
      <c r="Q26" s="97" t="s">
        <v>103</v>
      </c>
      <c r="R26" s="97" t="s">
        <v>153</v>
      </c>
      <c r="S26" s="97" t="s">
        <v>154</v>
      </c>
      <c r="T26" s="97" t="s">
        <v>67</v>
      </c>
      <c r="U26" s="9" t="s">
        <v>155</v>
      </c>
      <c r="V26" s="32">
        <f t="shared" si="2"/>
        <v>0.95</v>
      </c>
      <c r="W26" s="99">
        <v>1</v>
      </c>
      <c r="X26" s="100">
        <v>1</v>
      </c>
      <c r="Y26" s="101" t="s">
        <v>156</v>
      </c>
      <c r="Z26" s="101" t="s">
        <v>157</v>
      </c>
      <c r="AA26" s="52">
        <f t="shared" si="3"/>
        <v>0.95</v>
      </c>
      <c r="AB26" s="53">
        <v>1</v>
      </c>
      <c r="AC26" s="51">
        <f t="shared" si="4"/>
        <v>1</v>
      </c>
      <c r="AD26" s="60" t="s">
        <v>158</v>
      </c>
      <c r="AE26" s="60" t="s">
        <v>157</v>
      </c>
      <c r="AF26" s="48">
        <f t="shared" si="1"/>
        <v>0.95</v>
      </c>
      <c r="AG26" s="48">
        <v>1</v>
      </c>
      <c r="AH26" s="82">
        <f t="shared" si="5"/>
        <v>1</v>
      </c>
      <c r="AI26" s="60" t="s">
        <v>159</v>
      </c>
      <c r="AJ26" s="50" t="s">
        <v>157</v>
      </c>
      <c r="AK26" s="92">
        <f t="shared" si="6"/>
        <v>0.95</v>
      </c>
      <c r="AL26" s="92">
        <v>1</v>
      </c>
      <c r="AM26" s="51">
        <f t="shared" si="7"/>
        <v>1</v>
      </c>
      <c r="AN26" s="60" t="s">
        <v>280</v>
      </c>
      <c r="AO26" s="61" t="s">
        <v>298</v>
      </c>
      <c r="AP26" s="92">
        <f t="shared" si="8"/>
        <v>0.95</v>
      </c>
      <c r="AQ26" s="69">
        <f>(W26+AB26+AG26+AL26)/4</f>
        <v>1</v>
      </c>
      <c r="AR26" s="51">
        <f t="shared" si="9"/>
        <v>1</v>
      </c>
      <c r="AS26" s="60" t="s">
        <v>280</v>
      </c>
    </row>
    <row r="27" spans="1:45" s="25" customFormat="1" ht="90" x14ac:dyDescent="0.25">
      <c r="A27" s="97">
        <v>4</v>
      </c>
      <c r="B27" s="97" t="s">
        <v>56</v>
      </c>
      <c r="C27" s="97" t="s">
        <v>160</v>
      </c>
      <c r="D27" s="97" t="s">
        <v>161</v>
      </c>
      <c r="E27" s="5">
        <f t="shared" si="0"/>
        <v>5.7142857142857141E-2</v>
      </c>
      <c r="F27" s="97" t="s">
        <v>59</v>
      </c>
      <c r="G27" s="97" t="s">
        <v>162</v>
      </c>
      <c r="H27" s="97" t="s">
        <v>163</v>
      </c>
      <c r="I27" s="97"/>
      <c r="J27" s="97" t="s">
        <v>164</v>
      </c>
      <c r="K27" s="97" t="s">
        <v>165</v>
      </c>
      <c r="L27" s="10">
        <v>0</v>
      </c>
      <c r="M27" s="10">
        <v>1</v>
      </c>
      <c r="N27" s="10">
        <v>1</v>
      </c>
      <c r="O27" s="10">
        <v>0</v>
      </c>
      <c r="P27" s="11">
        <f t="shared" ref="P27:P30" si="11">SUM(L27:O27)</f>
        <v>2</v>
      </c>
      <c r="Q27" s="97" t="s">
        <v>103</v>
      </c>
      <c r="R27" s="97" t="s">
        <v>166</v>
      </c>
      <c r="S27" s="97" t="s">
        <v>167</v>
      </c>
      <c r="T27" s="97" t="s">
        <v>67</v>
      </c>
      <c r="U27" s="97" t="s">
        <v>167</v>
      </c>
      <c r="V27" s="33" t="s">
        <v>69</v>
      </c>
      <c r="W27" s="105" t="s">
        <v>69</v>
      </c>
      <c r="X27" s="106" t="s">
        <v>69</v>
      </c>
      <c r="Y27" s="101" t="s">
        <v>70</v>
      </c>
      <c r="Z27" s="101" t="s">
        <v>69</v>
      </c>
      <c r="AA27" s="66">
        <f t="shared" si="3"/>
        <v>1</v>
      </c>
      <c r="AB27" s="54">
        <v>1</v>
      </c>
      <c r="AC27" s="51">
        <f t="shared" si="4"/>
        <v>1</v>
      </c>
      <c r="AD27" s="60" t="s">
        <v>168</v>
      </c>
      <c r="AE27" s="60" t="s">
        <v>169</v>
      </c>
      <c r="AF27" s="83">
        <f t="shared" si="1"/>
        <v>1</v>
      </c>
      <c r="AG27" s="49">
        <v>1</v>
      </c>
      <c r="AH27" s="82">
        <f t="shared" si="5"/>
        <v>1</v>
      </c>
      <c r="AI27" s="50" t="s">
        <v>170</v>
      </c>
      <c r="AJ27" s="50" t="s">
        <v>171</v>
      </c>
      <c r="AK27" s="107" t="s">
        <v>281</v>
      </c>
      <c r="AL27" s="107" t="s">
        <v>281</v>
      </c>
      <c r="AM27" s="107" t="s">
        <v>281</v>
      </c>
      <c r="AN27" s="138" t="s">
        <v>281</v>
      </c>
      <c r="AO27" s="138" t="s">
        <v>281</v>
      </c>
      <c r="AP27" s="91">
        <f t="shared" si="8"/>
        <v>2</v>
      </c>
      <c r="AQ27" s="90">
        <f>AB27+AG27</f>
        <v>2</v>
      </c>
      <c r="AR27" s="51">
        <f t="shared" si="9"/>
        <v>1</v>
      </c>
      <c r="AS27" s="61" t="s">
        <v>282</v>
      </c>
    </row>
    <row r="28" spans="1:45" s="25" customFormat="1" ht="210" x14ac:dyDescent="0.25">
      <c r="A28" s="97">
        <v>4</v>
      </c>
      <c r="B28" s="97" t="s">
        <v>56</v>
      </c>
      <c r="C28" s="97" t="s">
        <v>160</v>
      </c>
      <c r="D28" s="97" t="s">
        <v>172</v>
      </c>
      <c r="E28" s="5">
        <f t="shared" si="0"/>
        <v>5.7142857142857141E-2</v>
      </c>
      <c r="F28" s="97" t="s">
        <v>164</v>
      </c>
      <c r="G28" s="97"/>
      <c r="H28" s="97" t="s">
        <v>173</v>
      </c>
      <c r="I28" s="97" t="s">
        <v>78</v>
      </c>
      <c r="J28" s="97" t="s">
        <v>164</v>
      </c>
      <c r="K28" s="97" t="s">
        <v>174</v>
      </c>
      <c r="L28" s="10">
        <v>1</v>
      </c>
      <c r="M28" s="10">
        <v>3</v>
      </c>
      <c r="N28" s="10">
        <v>3</v>
      </c>
      <c r="O28" s="10">
        <v>3</v>
      </c>
      <c r="P28" s="11">
        <f t="shared" si="11"/>
        <v>10</v>
      </c>
      <c r="Q28" s="97" t="s">
        <v>103</v>
      </c>
      <c r="R28" s="97" t="s">
        <v>175</v>
      </c>
      <c r="S28" s="97" t="s">
        <v>176</v>
      </c>
      <c r="T28" s="97" t="s">
        <v>67</v>
      </c>
      <c r="U28" s="97" t="s">
        <v>177</v>
      </c>
      <c r="V28" s="33">
        <f t="shared" si="2"/>
        <v>1</v>
      </c>
      <c r="W28" s="105">
        <v>1</v>
      </c>
      <c r="X28" s="100">
        <v>1</v>
      </c>
      <c r="Y28" s="101" t="s">
        <v>178</v>
      </c>
      <c r="Z28" s="101" t="s">
        <v>179</v>
      </c>
      <c r="AA28" s="66">
        <f t="shared" si="3"/>
        <v>3</v>
      </c>
      <c r="AB28" s="54">
        <v>3</v>
      </c>
      <c r="AC28" s="51">
        <f t="shared" si="4"/>
        <v>1</v>
      </c>
      <c r="AD28" s="60" t="s">
        <v>180</v>
      </c>
      <c r="AE28" s="60" t="s">
        <v>181</v>
      </c>
      <c r="AF28" s="83">
        <f t="shared" si="1"/>
        <v>3</v>
      </c>
      <c r="AG28" s="49">
        <v>3</v>
      </c>
      <c r="AH28" s="82">
        <f t="shared" si="5"/>
        <v>1</v>
      </c>
      <c r="AI28" s="50" t="s">
        <v>182</v>
      </c>
      <c r="AJ28" s="50" t="s">
        <v>183</v>
      </c>
      <c r="AK28" s="108">
        <v>3</v>
      </c>
      <c r="AL28" s="109">
        <v>3</v>
      </c>
      <c r="AM28" s="51">
        <f t="shared" si="7"/>
        <v>1</v>
      </c>
      <c r="AN28" s="139" t="s">
        <v>184</v>
      </c>
      <c r="AO28" s="140" t="s">
        <v>185</v>
      </c>
      <c r="AP28" s="91">
        <f t="shared" si="8"/>
        <v>10</v>
      </c>
      <c r="AQ28" s="90">
        <f>W28+AB28+AG28+AL28</f>
        <v>10</v>
      </c>
      <c r="AR28" s="51">
        <f t="shared" si="9"/>
        <v>1</v>
      </c>
      <c r="AS28" s="61" t="s">
        <v>283</v>
      </c>
    </row>
    <row r="29" spans="1:45" s="25" customFormat="1" ht="225" x14ac:dyDescent="0.25">
      <c r="A29" s="97">
        <v>4</v>
      </c>
      <c r="B29" s="97" t="s">
        <v>56</v>
      </c>
      <c r="C29" s="97" t="s">
        <v>160</v>
      </c>
      <c r="D29" s="97" t="s">
        <v>186</v>
      </c>
      <c r="E29" s="5">
        <f t="shared" si="0"/>
        <v>5.7142857142857141E-2</v>
      </c>
      <c r="F29" s="97" t="s">
        <v>164</v>
      </c>
      <c r="G29" s="97"/>
      <c r="H29" s="97" t="s">
        <v>187</v>
      </c>
      <c r="I29" s="97" t="s">
        <v>78</v>
      </c>
      <c r="J29" s="97" t="s">
        <v>164</v>
      </c>
      <c r="K29" s="97" t="s">
        <v>188</v>
      </c>
      <c r="L29" s="10">
        <v>2</v>
      </c>
      <c r="M29" s="10">
        <v>3</v>
      </c>
      <c r="N29" s="10">
        <v>3</v>
      </c>
      <c r="O29" s="10">
        <v>4</v>
      </c>
      <c r="P29" s="11">
        <f t="shared" si="11"/>
        <v>12</v>
      </c>
      <c r="Q29" s="97" t="s">
        <v>103</v>
      </c>
      <c r="R29" s="97" t="s">
        <v>175</v>
      </c>
      <c r="S29" s="97" t="s">
        <v>176</v>
      </c>
      <c r="T29" s="97" t="s">
        <v>67</v>
      </c>
      <c r="U29" s="97" t="s">
        <v>177</v>
      </c>
      <c r="V29" s="33">
        <f t="shared" si="2"/>
        <v>2</v>
      </c>
      <c r="W29" s="105">
        <v>2</v>
      </c>
      <c r="X29" s="100">
        <v>1</v>
      </c>
      <c r="Y29" s="101" t="s">
        <v>189</v>
      </c>
      <c r="Z29" s="101" t="s">
        <v>190</v>
      </c>
      <c r="AA29" s="66">
        <f t="shared" si="3"/>
        <v>3</v>
      </c>
      <c r="AB29" s="54">
        <v>3</v>
      </c>
      <c r="AC29" s="51">
        <f t="shared" si="4"/>
        <v>1</v>
      </c>
      <c r="AD29" s="60" t="s">
        <v>191</v>
      </c>
      <c r="AE29" s="60" t="s">
        <v>192</v>
      </c>
      <c r="AF29" s="83">
        <f t="shared" si="1"/>
        <v>3</v>
      </c>
      <c r="AG29" s="49">
        <v>3</v>
      </c>
      <c r="AH29" s="82">
        <f t="shared" si="5"/>
        <v>1</v>
      </c>
      <c r="AI29" s="50" t="s">
        <v>193</v>
      </c>
      <c r="AJ29" s="50" t="s">
        <v>194</v>
      </c>
      <c r="AK29" s="108">
        <v>4</v>
      </c>
      <c r="AL29" s="109">
        <v>4</v>
      </c>
      <c r="AM29" s="51">
        <f t="shared" si="7"/>
        <v>1</v>
      </c>
      <c r="AN29" s="140" t="s">
        <v>195</v>
      </c>
      <c r="AO29" s="140" t="s">
        <v>196</v>
      </c>
      <c r="AP29" s="91">
        <f t="shared" si="8"/>
        <v>12</v>
      </c>
      <c r="AQ29" s="90">
        <f>W29+AB29+AG29+AL29</f>
        <v>12</v>
      </c>
      <c r="AR29" s="51">
        <f t="shared" si="9"/>
        <v>1</v>
      </c>
      <c r="AS29" s="61" t="s">
        <v>284</v>
      </c>
    </row>
    <row r="30" spans="1:45" s="25" customFormat="1" ht="192.75" customHeight="1" x14ac:dyDescent="0.25">
      <c r="A30" s="97">
        <v>4</v>
      </c>
      <c r="B30" s="97" t="s">
        <v>56</v>
      </c>
      <c r="C30" s="97" t="s">
        <v>160</v>
      </c>
      <c r="D30" s="97" t="s">
        <v>197</v>
      </c>
      <c r="E30" s="5">
        <f>+((1/14)*80%)/100%</f>
        <v>5.7142857142857141E-2</v>
      </c>
      <c r="F30" s="97" t="s">
        <v>164</v>
      </c>
      <c r="G30" s="97"/>
      <c r="H30" s="97" t="s">
        <v>198</v>
      </c>
      <c r="I30" s="97" t="s">
        <v>78</v>
      </c>
      <c r="J30" s="97" t="s">
        <v>164</v>
      </c>
      <c r="K30" s="97" t="s">
        <v>199</v>
      </c>
      <c r="L30" s="10">
        <v>0</v>
      </c>
      <c r="M30" s="10">
        <v>2</v>
      </c>
      <c r="N30" s="10">
        <v>3</v>
      </c>
      <c r="O30" s="10">
        <v>1</v>
      </c>
      <c r="P30" s="11">
        <f t="shared" si="11"/>
        <v>6</v>
      </c>
      <c r="Q30" s="97" t="s">
        <v>103</v>
      </c>
      <c r="R30" s="97" t="s">
        <v>175</v>
      </c>
      <c r="S30" s="97" t="s">
        <v>176</v>
      </c>
      <c r="T30" s="97" t="s">
        <v>67</v>
      </c>
      <c r="U30" s="97" t="s">
        <v>177</v>
      </c>
      <c r="V30" s="33" t="s">
        <v>69</v>
      </c>
      <c r="W30" s="105" t="s">
        <v>69</v>
      </c>
      <c r="X30" s="106" t="s">
        <v>69</v>
      </c>
      <c r="Y30" s="101" t="s">
        <v>70</v>
      </c>
      <c r="Z30" s="101" t="s">
        <v>69</v>
      </c>
      <c r="AA30" s="66">
        <f t="shared" si="3"/>
        <v>2</v>
      </c>
      <c r="AB30" s="54">
        <v>3</v>
      </c>
      <c r="AC30" s="51">
        <f t="shared" si="4"/>
        <v>1</v>
      </c>
      <c r="AD30" s="60" t="s">
        <v>200</v>
      </c>
      <c r="AE30" s="60" t="s">
        <v>201</v>
      </c>
      <c r="AF30" s="83">
        <f t="shared" si="1"/>
        <v>3</v>
      </c>
      <c r="AG30" s="49">
        <v>3</v>
      </c>
      <c r="AH30" s="82">
        <f t="shared" si="5"/>
        <v>1</v>
      </c>
      <c r="AI30" s="50" t="s">
        <v>202</v>
      </c>
      <c r="AJ30" s="50" t="s">
        <v>203</v>
      </c>
      <c r="AK30" s="108">
        <v>1</v>
      </c>
      <c r="AL30" s="109">
        <v>1</v>
      </c>
      <c r="AM30" s="51">
        <f t="shared" si="7"/>
        <v>1</v>
      </c>
      <c r="AN30" s="140" t="s">
        <v>204</v>
      </c>
      <c r="AO30" s="140" t="s">
        <v>205</v>
      </c>
      <c r="AP30" s="91">
        <f t="shared" si="8"/>
        <v>6</v>
      </c>
      <c r="AQ30" s="90">
        <f>AB30+AG30+AL30</f>
        <v>7</v>
      </c>
      <c r="AR30" s="51">
        <f t="shared" si="9"/>
        <v>1</v>
      </c>
      <c r="AS30" s="61" t="s">
        <v>285</v>
      </c>
    </row>
    <row r="31" spans="1:45" s="30" customFormat="1" x14ac:dyDescent="0.25">
      <c r="A31" s="124"/>
      <c r="B31" s="124"/>
      <c r="C31" s="124"/>
      <c r="D31" s="125" t="s">
        <v>206</v>
      </c>
      <c r="E31" s="126">
        <f>SUM(E17:E30)</f>
        <v>0.80000000000000016</v>
      </c>
      <c r="F31" s="124"/>
      <c r="G31" s="124"/>
      <c r="H31" s="124"/>
      <c r="I31" s="124"/>
      <c r="J31" s="124"/>
      <c r="K31" s="124"/>
      <c r="L31" s="126"/>
      <c r="M31" s="126"/>
      <c r="N31" s="126"/>
      <c r="O31" s="126"/>
      <c r="P31" s="126"/>
      <c r="Q31" s="124"/>
      <c r="R31" s="124"/>
      <c r="S31" s="124"/>
      <c r="T31" s="124"/>
      <c r="U31" s="124"/>
      <c r="V31" s="115"/>
      <c r="W31" s="115"/>
      <c r="X31" s="115">
        <f>AVERAGE(X17:X30)*80%</f>
        <v>0.71781333333333341</v>
      </c>
      <c r="Y31" s="116"/>
      <c r="Z31" s="116"/>
      <c r="AA31" s="117"/>
      <c r="AB31" s="117"/>
      <c r="AC31" s="118">
        <f>AVERAGE(AC17:AC30)*80%</f>
        <v>0.72811897435897432</v>
      </c>
      <c r="AD31" s="119"/>
      <c r="AE31" s="119"/>
      <c r="AF31" s="120"/>
      <c r="AG31" s="120"/>
      <c r="AH31" s="121">
        <f>AVERAGE(AH17:AH30)*80%</f>
        <v>0.7570478500986193</v>
      </c>
      <c r="AI31" s="122"/>
      <c r="AJ31" s="122"/>
      <c r="AK31" s="117"/>
      <c r="AL31" s="117"/>
      <c r="AM31" s="118">
        <f>AVERAGE(AM17:AM30)*80%</f>
        <v>0.79190233918128672</v>
      </c>
      <c r="AN31" s="123"/>
      <c r="AO31" s="123"/>
      <c r="AP31" s="117"/>
      <c r="AQ31" s="117"/>
      <c r="AR31" s="118">
        <f>AVERAGE(AR17:AR30)*80%</f>
        <v>0.76313117408906894</v>
      </c>
      <c r="AS31" s="119"/>
    </row>
    <row r="32" spans="1:45" s="30" customFormat="1" ht="105" x14ac:dyDescent="0.25">
      <c r="A32" s="12">
        <v>7</v>
      </c>
      <c r="B32" s="12" t="s">
        <v>207</v>
      </c>
      <c r="C32" s="12" t="s">
        <v>208</v>
      </c>
      <c r="D32" s="12" t="s">
        <v>209</v>
      </c>
      <c r="E32" s="13">
        <v>0.04</v>
      </c>
      <c r="F32" s="12" t="s">
        <v>210</v>
      </c>
      <c r="G32" s="12" t="s">
        <v>211</v>
      </c>
      <c r="H32" s="12" t="s">
        <v>212</v>
      </c>
      <c r="I32" s="12"/>
      <c r="J32" s="14" t="s">
        <v>213</v>
      </c>
      <c r="K32" s="14" t="s">
        <v>214</v>
      </c>
      <c r="L32" s="15">
        <v>0</v>
      </c>
      <c r="M32" s="15">
        <v>0.8</v>
      </c>
      <c r="N32" s="15">
        <v>0</v>
      </c>
      <c r="O32" s="15">
        <v>0.8</v>
      </c>
      <c r="P32" s="15">
        <v>0.8</v>
      </c>
      <c r="Q32" s="12" t="s">
        <v>103</v>
      </c>
      <c r="R32" s="12" t="s">
        <v>215</v>
      </c>
      <c r="S32" s="12" t="s">
        <v>216</v>
      </c>
      <c r="T32" s="12" t="s">
        <v>217</v>
      </c>
      <c r="U32" s="12" t="s">
        <v>218</v>
      </c>
      <c r="V32" s="34" t="s">
        <v>69</v>
      </c>
      <c r="W32" s="36" t="s">
        <v>69</v>
      </c>
      <c r="X32" s="36" t="s">
        <v>69</v>
      </c>
      <c r="Y32" s="40" t="s">
        <v>70</v>
      </c>
      <c r="Z32" s="40" t="s">
        <v>69</v>
      </c>
      <c r="AA32" s="70">
        <f t="shared" si="3"/>
        <v>0.8</v>
      </c>
      <c r="AB32" s="70">
        <v>1.01</v>
      </c>
      <c r="AC32" s="58">
        <f t="shared" si="4"/>
        <v>1</v>
      </c>
      <c r="AD32" s="62" t="s">
        <v>219</v>
      </c>
      <c r="AE32" s="62" t="s">
        <v>220</v>
      </c>
      <c r="AF32" s="56">
        <f t="shared" si="1"/>
        <v>0</v>
      </c>
      <c r="AG32" s="57" t="s">
        <v>221</v>
      </c>
      <c r="AH32" s="57" t="s">
        <v>221</v>
      </c>
      <c r="AI32" s="55" t="s">
        <v>221</v>
      </c>
      <c r="AJ32" s="55" t="s">
        <v>221</v>
      </c>
      <c r="AK32" s="93">
        <v>0.8</v>
      </c>
      <c r="AL32" s="110">
        <v>0.97</v>
      </c>
      <c r="AM32" s="114">
        <f t="shared" si="7"/>
        <v>1</v>
      </c>
      <c r="AN32" s="136" t="s">
        <v>286</v>
      </c>
      <c r="AO32" s="136" t="s">
        <v>288</v>
      </c>
      <c r="AP32" s="71">
        <v>0.8</v>
      </c>
      <c r="AQ32" s="71">
        <f>(AB32+AL32)/2</f>
        <v>0.99</v>
      </c>
      <c r="AR32" s="71">
        <v>0.63124999999999998</v>
      </c>
      <c r="AS32" s="62" t="s">
        <v>219</v>
      </c>
    </row>
    <row r="33" spans="1:45" s="30" customFormat="1" ht="75" customHeight="1" x14ac:dyDescent="0.25">
      <c r="A33" s="12">
        <v>7</v>
      </c>
      <c r="B33" s="12" t="s">
        <v>207</v>
      </c>
      <c r="C33" s="12" t="s">
        <v>208</v>
      </c>
      <c r="D33" s="12" t="s">
        <v>222</v>
      </c>
      <c r="E33" s="13">
        <v>0.04</v>
      </c>
      <c r="F33" s="12" t="s">
        <v>210</v>
      </c>
      <c r="G33" s="12" t="s">
        <v>223</v>
      </c>
      <c r="H33" s="12" t="s">
        <v>224</v>
      </c>
      <c r="I33" s="12"/>
      <c r="J33" s="14" t="s">
        <v>213</v>
      </c>
      <c r="K33" s="14" t="s">
        <v>225</v>
      </c>
      <c r="L33" s="16">
        <v>1</v>
      </c>
      <c r="M33" s="16">
        <v>1</v>
      </c>
      <c r="N33" s="16">
        <v>1</v>
      </c>
      <c r="O33" s="16">
        <v>1</v>
      </c>
      <c r="P33" s="16">
        <v>1</v>
      </c>
      <c r="Q33" s="12" t="s">
        <v>103</v>
      </c>
      <c r="R33" s="12" t="s">
        <v>226</v>
      </c>
      <c r="S33" s="12" t="s">
        <v>227</v>
      </c>
      <c r="T33" s="12" t="s">
        <v>228</v>
      </c>
      <c r="U33" s="12" t="s">
        <v>229</v>
      </c>
      <c r="V33" s="34">
        <f>L33</f>
        <v>1</v>
      </c>
      <c r="W33" s="37">
        <v>0.81</v>
      </c>
      <c r="X33" s="37">
        <v>0.81</v>
      </c>
      <c r="Y33" s="40" t="s">
        <v>230</v>
      </c>
      <c r="Z33" s="40" t="s">
        <v>231</v>
      </c>
      <c r="AA33" s="70">
        <f t="shared" si="3"/>
        <v>1</v>
      </c>
      <c r="AB33" s="70">
        <v>0.95</v>
      </c>
      <c r="AC33" s="58">
        <f t="shared" si="4"/>
        <v>0.95</v>
      </c>
      <c r="AD33" s="62" t="s">
        <v>232</v>
      </c>
      <c r="AE33" s="62" t="s">
        <v>231</v>
      </c>
      <c r="AF33" s="56">
        <f t="shared" si="1"/>
        <v>1</v>
      </c>
      <c r="AG33" s="56">
        <v>0.95450000000000002</v>
      </c>
      <c r="AH33" s="56">
        <f>AG33/AF33</f>
        <v>0.95450000000000002</v>
      </c>
      <c r="AI33" s="55" t="s">
        <v>233</v>
      </c>
      <c r="AJ33" s="55" t="s">
        <v>234</v>
      </c>
      <c r="AK33" s="111">
        <v>1</v>
      </c>
      <c r="AL33" s="112">
        <v>1</v>
      </c>
      <c r="AM33" s="114">
        <f t="shared" si="7"/>
        <v>1</v>
      </c>
      <c r="AN33" s="137" t="s">
        <v>287</v>
      </c>
      <c r="AO33" s="137" t="s">
        <v>231</v>
      </c>
      <c r="AP33" s="93">
        <f t="shared" si="8"/>
        <v>1</v>
      </c>
      <c r="AQ33" s="71">
        <f>(W33+AB33+AG33+AL33)/4</f>
        <v>0.92862500000000003</v>
      </c>
      <c r="AR33" s="58">
        <f t="shared" ref="AR33:AR36" si="12">IF(AQ33/AP33&gt;100%,100%,AQ33/AP33)</f>
        <v>0.92862500000000003</v>
      </c>
      <c r="AS33" s="137" t="s">
        <v>289</v>
      </c>
    </row>
    <row r="34" spans="1:45" s="30" customFormat="1" ht="120" x14ac:dyDescent="0.25">
      <c r="A34" s="12">
        <v>7</v>
      </c>
      <c r="B34" s="12" t="s">
        <v>207</v>
      </c>
      <c r="C34" s="12" t="s">
        <v>235</v>
      </c>
      <c r="D34" s="12" t="s">
        <v>236</v>
      </c>
      <c r="E34" s="13">
        <v>0.04</v>
      </c>
      <c r="F34" s="12" t="s">
        <v>210</v>
      </c>
      <c r="G34" s="12" t="s">
        <v>237</v>
      </c>
      <c r="H34" s="12" t="s">
        <v>238</v>
      </c>
      <c r="I34" s="12"/>
      <c r="J34" s="14" t="s">
        <v>213</v>
      </c>
      <c r="K34" s="14" t="s">
        <v>239</v>
      </c>
      <c r="L34" s="16">
        <v>0</v>
      </c>
      <c r="M34" s="16">
        <v>1</v>
      </c>
      <c r="N34" s="16">
        <v>1</v>
      </c>
      <c r="O34" s="16">
        <v>1</v>
      </c>
      <c r="P34" s="16">
        <v>1</v>
      </c>
      <c r="Q34" s="12" t="s">
        <v>103</v>
      </c>
      <c r="R34" s="12" t="s">
        <v>240</v>
      </c>
      <c r="S34" s="12" t="s">
        <v>241</v>
      </c>
      <c r="T34" s="12" t="s">
        <v>242</v>
      </c>
      <c r="U34" s="12" t="s">
        <v>243</v>
      </c>
      <c r="V34" s="34" t="s">
        <v>69</v>
      </c>
      <c r="W34" s="36" t="s">
        <v>69</v>
      </c>
      <c r="X34" s="36" t="s">
        <v>69</v>
      </c>
      <c r="Y34" s="40" t="s">
        <v>70</v>
      </c>
      <c r="Z34" s="40" t="s">
        <v>69</v>
      </c>
      <c r="AA34" s="70">
        <f t="shared" si="3"/>
        <v>1</v>
      </c>
      <c r="AB34" s="71">
        <v>0.98260000000000003</v>
      </c>
      <c r="AC34" s="58">
        <f t="shared" si="4"/>
        <v>0.98260000000000003</v>
      </c>
      <c r="AD34" s="62" t="s">
        <v>244</v>
      </c>
      <c r="AE34" s="62" t="s">
        <v>245</v>
      </c>
      <c r="AF34" s="56">
        <f t="shared" ref="AF34" si="13">N34</f>
        <v>1</v>
      </c>
      <c r="AG34" s="84">
        <v>0.97389999999999999</v>
      </c>
      <c r="AH34" s="84">
        <f>AG34/AF34</f>
        <v>0.97389999999999999</v>
      </c>
      <c r="AI34" s="55" t="s">
        <v>246</v>
      </c>
      <c r="AJ34" s="62" t="s">
        <v>247</v>
      </c>
      <c r="AK34" s="111">
        <v>1</v>
      </c>
      <c r="AL34" s="113">
        <v>0.97389999999999999</v>
      </c>
      <c r="AM34" s="114">
        <f t="shared" si="7"/>
        <v>0.97389999999999999</v>
      </c>
      <c r="AN34" s="137" t="s">
        <v>290</v>
      </c>
      <c r="AO34" s="137" t="s">
        <v>245</v>
      </c>
      <c r="AP34" s="93">
        <f t="shared" si="8"/>
        <v>1</v>
      </c>
      <c r="AQ34" s="71">
        <f>(AB34+AG34+AL34)/3</f>
        <v>0.9768</v>
      </c>
      <c r="AR34" s="58">
        <f t="shared" si="12"/>
        <v>0.9768</v>
      </c>
      <c r="AS34" s="137" t="s">
        <v>290</v>
      </c>
    </row>
    <row r="35" spans="1:45" s="30" customFormat="1" ht="79.5" customHeight="1" x14ac:dyDescent="0.25">
      <c r="A35" s="12">
        <v>7</v>
      </c>
      <c r="B35" s="12" t="s">
        <v>207</v>
      </c>
      <c r="C35" s="12" t="s">
        <v>208</v>
      </c>
      <c r="D35" s="12" t="s">
        <v>248</v>
      </c>
      <c r="E35" s="13">
        <v>0.04</v>
      </c>
      <c r="F35" s="12" t="s">
        <v>210</v>
      </c>
      <c r="G35" s="12" t="s">
        <v>249</v>
      </c>
      <c r="H35" s="12" t="s">
        <v>250</v>
      </c>
      <c r="I35" s="12"/>
      <c r="J35" s="14" t="s">
        <v>213</v>
      </c>
      <c r="K35" s="14" t="s">
        <v>251</v>
      </c>
      <c r="L35" s="16">
        <v>0</v>
      </c>
      <c r="M35" s="16">
        <v>1</v>
      </c>
      <c r="N35" s="16">
        <v>0</v>
      </c>
      <c r="O35" s="16">
        <v>1</v>
      </c>
      <c r="P35" s="16">
        <v>1</v>
      </c>
      <c r="Q35" s="12" t="s">
        <v>103</v>
      </c>
      <c r="R35" s="12" t="s">
        <v>252</v>
      </c>
      <c r="S35" s="12" t="s">
        <v>253</v>
      </c>
      <c r="T35" s="12" t="s">
        <v>228</v>
      </c>
      <c r="U35" s="12" t="s">
        <v>253</v>
      </c>
      <c r="V35" s="34" t="s">
        <v>69</v>
      </c>
      <c r="W35" s="36" t="s">
        <v>69</v>
      </c>
      <c r="X35" s="36" t="s">
        <v>69</v>
      </c>
      <c r="Y35" s="40" t="s">
        <v>70</v>
      </c>
      <c r="Z35" s="40" t="s">
        <v>69</v>
      </c>
      <c r="AA35" s="70">
        <v>1</v>
      </c>
      <c r="AB35" s="70">
        <v>1</v>
      </c>
      <c r="AC35" s="58">
        <f t="shared" si="4"/>
        <v>1</v>
      </c>
      <c r="AD35" s="40" t="s">
        <v>254</v>
      </c>
      <c r="AE35" s="40" t="s">
        <v>255</v>
      </c>
      <c r="AF35" s="56">
        <v>0</v>
      </c>
      <c r="AG35" s="56" t="s">
        <v>221</v>
      </c>
      <c r="AH35" s="56" t="s">
        <v>221</v>
      </c>
      <c r="AI35" s="80" t="s">
        <v>221</v>
      </c>
      <c r="AJ35" s="80" t="s">
        <v>221</v>
      </c>
      <c r="AK35" s="111">
        <v>1</v>
      </c>
      <c r="AL35" s="113">
        <v>1</v>
      </c>
      <c r="AM35" s="114">
        <v>1</v>
      </c>
      <c r="AN35" s="137" t="s">
        <v>291</v>
      </c>
      <c r="AO35" s="137" t="s">
        <v>292</v>
      </c>
      <c r="AP35" s="93">
        <v>1</v>
      </c>
      <c r="AQ35" s="71">
        <v>1</v>
      </c>
      <c r="AR35" s="58">
        <v>1</v>
      </c>
      <c r="AS35" s="137" t="s">
        <v>291</v>
      </c>
    </row>
    <row r="36" spans="1:45" s="30" customFormat="1" ht="120" x14ac:dyDescent="0.25">
      <c r="A36" s="12">
        <v>5</v>
      </c>
      <c r="B36" s="12" t="s">
        <v>256</v>
      </c>
      <c r="C36" s="12" t="s">
        <v>257</v>
      </c>
      <c r="D36" s="12" t="s">
        <v>258</v>
      </c>
      <c r="E36" s="13">
        <v>0.04</v>
      </c>
      <c r="F36" s="12" t="s">
        <v>210</v>
      </c>
      <c r="G36" s="12" t="s">
        <v>259</v>
      </c>
      <c r="H36" s="12" t="s">
        <v>260</v>
      </c>
      <c r="I36" s="12"/>
      <c r="J36" s="14" t="s">
        <v>261</v>
      </c>
      <c r="K36" s="14" t="s">
        <v>262</v>
      </c>
      <c r="L36" s="15">
        <v>0.33</v>
      </c>
      <c r="M36" s="15">
        <v>0.67</v>
      </c>
      <c r="N36" s="15">
        <v>1</v>
      </c>
      <c r="O36" s="15">
        <v>0</v>
      </c>
      <c r="P36" s="15">
        <v>1</v>
      </c>
      <c r="Q36" s="12" t="s">
        <v>103</v>
      </c>
      <c r="R36" s="12" t="s">
        <v>263</v>
      </c>
      <c r="S36" s="12" t="s">
        <v>264</v>
      </c>
      <c r="T36" s="12" t="s">
        <v>265</v>
      </c>
      <c r="U36" s="12" t="s">
        <v>264</v>
      </c>
      <c r="V36" s="34">
        <f>L36</f>
        <v>0.33</v>
      </c>
      <c r="W36" s="41">
        <v>0.93710000000000004</v>
      </c>
      <c r="X36" s="37">
        <v>1</v>
      </c>
      <c r="Y36" s="40" t="s">
        <v>266</v>
      </c>
      <c r="Z36" s="40" t="s">
        <v>267</v>
      </c>
      <c r="AA36" s="70">
        <f t="shared" si="3"/>
        <v>0.67</v>
      </c>
      <c r="AB36" s="71">
        <v>0.94299999999999995</v>
      </c>
      <c r="AC36" s="58">
        <f t="shared" si="4"/>
        <v>1</v>
      </c>
      <c r="AD36" s="40" t="s">
        <v>268</v>
      </c>
      <c r="AE36" s="62" t="s">
        <v>269</v>
      </c>
      <c r="AF36" s="56">
        <f t="shared" si="1"/>
        <v>1</v>
      </c>
      <c r="AG36" s="84">
        <v>0.96430000000000005</v>
      </c>
      <c r="AH36" s="84">
        <v>0.96430000000000005</v>
      </c>
      <c r="AI36" s="55" t="s">
        <v>270</v>
      </c>
      <c r="AJ36" s="55" t="s">
        <v>271</v>
      </c>
      <c r="AK36" s="111">
        <v>1</v>
      </c>
      <c r="AL36" s="112">
        <v>1</v>
      </c>
      <c r="AM36" s="113">
        <v>1</v>
      </c>
      <c r="AN36" s="137" t="s">
        <v>293</v>
      </c>
      <c r="AO36" s="137" t="s">
        <v>299</v>
      </c>
      <c r="AP36" s="93">
        <f t="shared" si="8"/>
        <v>1</v>
      </c>
      <c r="AQ36" s="71">
        <v>1</v>
      </c>
      <c r="AR36" s="58">
        <f t="shared" si="12"/>
        <v>1</v>
      </c>
      <c r="AS36" s="40" t="s">
        <v>294</v>
      </c>
    </row>
    <row r="37" spans="1:45" s="135" customFormat="1" ht="15.75" x14ac:dyDescent="0.25">
      <c r="A37" s="127"/>
      <c r="B37" s="127"/>
      <c r="C37" s="127"/>
      <c r="D37" s="17" t="s">
        <v>272</v>
      </c>
      <c r="E37" s="18">
        <f>SUM(E32:E36)</f>
        <v>0.2</v>
      </c>
      <c r="F37" s="17"/>
      <c r="G37" s="17"/>
      <c r="H37" s="17"/>
      <c r="I37" s="17"/>
      <c r="J37" s="17"/>
      <c r="K37" s="17"/>
      <c r="L37" s="19">
        <f>AVERAGE(L33:L36)</f>
        <v>0.33250000000000002</v>
      </c>
      <c r="M37" s="19">
        <f>AVERAGE(M33:M36)</f>
        <v>0.91749999999999998</v>
      </c>
      <c r="N37" s="19">
        <f>AVERAGE(N33:N36)</f>
        <v>0.75</v>
      </c>
      <c r="O37" s="19">
        <f>AVERAGE(O33:O36)</f>
        <v>0.75</v>
      </c>
      <c r="P37" s="19">
        <f>AVERAGE(P33:P36)</f>
        <v>1</v>
      </c>
      <c r="Q37" s="17"/>
      <c r="R37" s="127"/>
      <c r="S37" s="127"/>
      <c r="T37" s="127"/>
      <c r="U37" s="127"/>
      <c r="V37" s="35"/>
      <c r="W37" s="35"/>
      <c r="X37" s="128">
        <f>AVERAGE(X32:X36)*20%</f>
        <v>0.18100000000000002</v>
      </c>
      <c r="Y37" s="129"/>
      <c r="Z37" s="129"/>
      <c r="AA37" s="72"/>
      <c r="AB37" s="72"/>
      <c r="AC37" s="130">
        <f>AVERAGE(AC32:AC36)*20%</f>
        <v>0.19730400000000001</v>
      </c>
      <c r="AD37" s="131"/>
      <c r="AE37" s="131"/>
      <c r="AF37" s="85"/>
      <c r="AG37" s="85"/>
      <c r="AH37" s="132">
        <f>AVERAGE(AH32:AH36)*20%</f>
        <v>0.19284666666666669</v>
      </c>
      <c r="AI37" s="133"/>
      <c r="AJ37" s="133"/>
      <c r="AK37" s="72"/>
      <c r="AL37" s="72"/>
      <c r="AM37" s="130">
        <f>AVERAGE(AM32:AM36)*20%</f>
        <v>0.19895600000000002</v>
      </c>
      <c r="AN37" s="134"/>
      <c r="AO37" s="134"/>
      <c r="AP37" s="72"/>
      <c r="AQ37" s="72"/>
      <c r="AR37" s="130">
        <f>AVERAGE(AR32:AR36)*20%</f>
        <v>0.18146700000000002</v>
      </c>
      <c r="AS37" s="131"/>
    </row>
    <row r="38" spans="1:45" s="26" customFormat="1" ht="18.75" x14ac:dyDescent="0.3">
      <c r="A38" s="20"/>
      <c r="B38" s="20"/>
      <c r="C38" s="20"/>
      <c r="D38" s="21" t="s">
        <v>273</v>
      </c>
      <c r="E38" s="22">
        <f>E37+E31</f>
        <v>1.0000000000000002</v>
      </c>
      <c r="F38" s="20"/>
      <c r="G38" s="20"/>
      <c r="H38" s="20"/>
      <c r="I38" s="20"/>
      <c r="J38" s="20"/>
      <c r="K38" s="20"/>
      <c r="L38" s="23">
        <f>L37*$E$37</f>
        <v>6.6500000000000004E-2</v>
      </c>
      <c r="M38" s="23">
        <f>M37*$E$37</f>
        <v>0.1835</v>
      </c>
      <c r="N38" s="23">
        <f>N37*$E$37</f>
        <v>0.15000000000000002</v>
      </c>
      <c r="O38" s="23">
        <f>O37*$E$37</f>
        <v>0.15000000000000002</v>
      </c>
      <c r="P38" s="23">
        <f>P37*$E$37</f>
        <v>0.2</v>
      </c>
      <c r="Q38" s="20"/>
      <c r="R38" s="20"/>
      <c r="S38" s="20"/>
      <c r="T38" s="20"/>
      <c r="U38" s="20"/>
      <c r="V38" s="42"/>
      <c r="W38" s="42"/>
      <c r="X38" s="47">
        <f>X31+X37</f>
        <v>0.89881333333333346</v>
      </c>
      <c r="Y38" s="43"/>
      <c r="Z38" s="43"/>
      <c r="AA38" s="73"/>
      <c r="AB38" s="73"/>
      <c r="AC38" s="74">
        <f>AC31+AC37</f>
        <v>0.92542297435897436</v>
      </c>
      <c r="AD38" s="68"/>
      <c r="AE38" s="68"/>
      <c r="AF38" s="86"/>
      <c r="AG38" s="86"/>
      <c r="AH38" s="88">
        <f>AH31+AH37</f>
        <v>0.94989451676528602</v>
      </c>
      <c r="AI38" s="67"/>
      <c r="AJ38" s="67"/>
      <c r="AK38" s="73"/>
      <c r="AL38" s="73"/>
      <c r="AM38" s="74">
        <f>AM31+AM37</f>
        <v>0.99085833918128674</v>
      </c>
      <c r="AN38" s="95"/>
      <c r="AO38" s="95"/>
      <c r="AP38" s="73"/>
      <c r="AQ38" s="73"/>
      <c r="AR38" s="74">
        <f>AR31+AR37</f>
        <v>0.94459817408906899</v>
      </c>
      <c r="AS38" s="68"/>
    </row>
  </sheetData>
  <sheetProtection formatColumns="0" formatRows="0"/>
  <mergeCells count="28">
    <mergeCell ref="AP14:AS14"/>
    <mergeCell ref="AP15:AS15"/>
    <mergeCell ref="V14:Z14"/>
    <mergeCell ref="F4:K4"/>
    <mergeCell ref="H5:K5"/>
    <mergeCell ref="H6:K6"/>
    <mergeCell ref="H7:K7"/>
    <mergeCell ref="H8:K8"/>
    <mergeCell ref="Q14:U15"/>
    <mergeCell ref="V15:Z15"/>
    <mergeCell ref="AA15:AE15"/>
    <mergeCell ref="AF15:AJ15"/>
    <mergeCell ref="AK15:AO15"/>
    <mergeCell ref="AK14:AO14"/>
    <mergeCell ref="AF14:AJ14"/>
    <mergeCell ref="AA14:AE14"/>
    <mergeCell ref="A14:B15"/>
    <mergeCell ref="C14:C16"/>
    <mergeCell ref="D14:P15"/>
    <mergeCell ref="A1:K1"/>
    <mergeCell ref="L1:P1"/>
    <mergeCell ref="A2:P2"/>
    <mergeCell ref="A4:B8"/>
    <mergeCell ref="C4:D8"/>
    <mergeCell ref="H9:K9"/>
    <mergeCell ref="H10:K10"/>
    <mergeCell ref="H12:K12"/>
    <mergeCell ref="H11:K11"/>
  </mergeCells>
  <dataValidations count="3">
    <dataValidation allowBlank="1" showInputMessage="1" showErrorMessage="1" error="Escriba un texto " promptTitle="Cualquier contenido" sqref="F17:F27" xr:uid="{AB2F453D-9BA8-4F99-93AD-20B9F2FA7BA6}"/>
    <dataValidation type="textLength" operator="lessThanOrEqual" allowBlank="1" showInputMessage="1" showErrorMessage="1" prompt="Recuerde que este campo tiene máximo 2.500 caracteres, incluyendo espacios." sqref="Y32:Y36" xr:uid="{E485BE51-39FB-4447-882E-4C1A74631B93}">
      <formula1>2500</formula1>
    </dataValidation>
    <dataValidation type="textLength" operator="lessThanOrEqual" allowBlank="1" showInputMessage="1" showErrorMessage="1" error="Por favor ingresar menos de 2.500 caracteres, incluyendo espacios." sqref="W32:X36 Z32:Z36" xr:uid="{6F93E604-4DA6-4E71-8559-CA55A38C1D62}">
      <formula1>2500</formula1>
    </dataValidation>
  </dataValidations>
  <pageMargins left="0.7" right="0.7" top="0.75" bottom="0.75" header="0.3" footer="0.3"/>
  <pageSetup paperSize="9" orientation="portrait" r:id="rId1"/>
  <ignoredErrors>
    <ignoredError sqref="M37:P3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 Sumapaz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Camilo Bautista Beltran</cp:lastModifiedBy>
  <cp:revision/>
  <dcterms:created xsi:type="dcterms:W3CDTF">2021-01-25T18:44:53Z</dcterms:created>
  <dcterms:modified xsi:type="dcterms:W3CDTF">2022-04-08T16:20:25Z</dcterms:modified>
  <cp:category/>
  <cp:contentStatus/>
</cp:coreProperties>
</file>