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2/PLANES DE GESTION 2022/Alcaldias Locales/20_Sumapaz/"/>
    </mc:Choice>
  </mc:AlternateContent>
  <xr:revisionPtr revIDLastSave="150" documentId="13_ncr:1_{2187219E-3827-44A7-BB5B-BD397DF85031}" xr6:coauthVersionLast="47" xr6:coauthVersionMax="47" xr10:uidLastSave="{7283A2F0-0B60-4CB1-9122-8EECF830DA06}"/>
  <bookViews>
    <workbookView xWindow="-120" yWindow="-120" windowWidth="29040" windowHeight="15840" xr2:uid="{A2F85664-4A27-4D3D-88FC-9F8B3325025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5" i="1" l="1"/>
  <c r="AS25" i="1"/>
  <c r="AR26" i="1"/>
  <c r="AS26" i="1"/>
  <c r="AR27" i="1"/>
  <c r="AS27" i="1"/>
  <c r="AR28" i="1"/>
  <c r="AS28" i="1"/>
  <c r="AS29" i="1"/>
  <c r="Y25" i="1"/>
  <c r="Y26" i="1"/>
  <c r="Y27" i="1"/>
  <c r="Y28" i="1"/>
  <c r="Y29" i="1"/>
  <c r="X23" i="1"/>
  <c r="AS35" i="1"/>
  <c r="AS34" i="1"/>
  <c r="AS33" i="1"/>
  <c r="AS32" i="1"/>
  <c r="AS31" i="1"/>
  <c r="AS36" i="1" s="1"/>
  <c r="AS37" i="1" s="1"/>
  <c r="AS30" i="1"/>
  <c r="AR24" i="1"/>
  <c r="AS24" i="1"/>
  <c r="AR23" i="1"/>
  <c r="AS23" i="1"/>
  <c r="AR22" i="1"/>
  <c r="AS22" i="1"/>
  <c r="AR21" i="1"/>
  <c r="AS21" i="1"/>
  <c r="AR20" i="1"/>
  <c r="AS20" i="1"/>
  <c r="AR19" i="1"/>
  <c r="AS19" i="1"/>
  <c r="AS18" i="1"/>
  <c r="Y35" i="1"/>
  <c r="Y34" i="1"/>
  <c r="Y33" i="1"/>
  <c r="Y31" i="1"/>
  <c r="Y36" i="1" s="1"/>
  <c r="Y37" i="1" s="1"/>
  <c r="Y24" i="1"/>
  <c r="Y23" i="1"/>
  <c r="Y22" i="1"/>
  <c r="Y21" i="1"/>
  <c r="Y20" i="1"/>
  <c r="Y19" i="1"/>
  <c r="AQ35" i="1"/>
  <c r="AL35" i="1"/>
  <c r="AG35" i="1"/>
  <c r="AB35" i="1"/>
  <c r="W35" i="1"/>
  <c r="AQ34" i="1"/>
  <c r="AL34" i="1"/>
  <c r="AG34" i="1"/>
  <c r="AB34" i="1"/>
  <c r="W34" i="1"/>
  <c r="AQ33" i="1"/>
  <c r="AL33" i="1"/>
  <c r="AG33" i="1"/>
  <c r="AB33" i="1"/>
  <c r="W33" i="1"/>
  <c r="AQ32" i="1"/>
  <c r="AL32" i="1"/>
  <c r="AG32" i="1"/>
  <c r="AB32" i="1"/>
  <c r="W32" i="1"/>
  <c r="AQ31" i="1"/>
  <c r="AL31" i="1"/>
  <c r="AG31" i="1"/>
  <c r="AB31" i="1"/>
  <c r="W31" i="1"/>
  <c r="AQ30" i="1"/>
  <c r="AL30" i="1"/>
  <c r="AG30" i="1"/>
  <c r="AB30" i="1"/>
  <c r="W30" i="1"/>
  <c r="W28" i="1"/>
  <c r="P26" i="1"/>
  <c r="P28" i="1"/>
  <c r="AQ28" i="1"/>
  <c r="P27" i="1"/>
  <c r="AQ27" i="1"/>
  <c r="AQ26" i="1"/>
  <c r="AN36" i="1"/>
  <c r="AI36" i="1"/>
  <c r="AD36" i="1"/>
  <c r="AL28" i="1"/>
  <c r="AN28" i="1"/>
  <c r="AG28" i="1"/>
  <c r="AI28" i="1"/>
  <c r="AB28" i="1"/>
  <c r="AD28" i="1"/>
  <c r="AL27" i="1"/>
  <c r="AN27" i="1"/>
  <c r="AG27" i="1"/>
  <c r="AI27" i="1"/>
  <c r="AB27" i="1"/>
  <c r="AD27" i="1"/>
  <c r="W27" i="1"/>
  <c r="AL26" i="1"/>
  <c r="AN26" i="1"/>
  <c r="AG26" i="1"/>
  <c r="AI26" i="1"/>
  <c r="AB26" i="1"/>
  <c r="AD26" i="1"/>
  <c r="W26" i="1"/>
  <c r="AL25" i="1"/>
  <c r="AN25" i="1"/>
  <c r="AG25" i="1"/>
  <c r="AI25" i="1"/>
  <c r="AB25" i="1"/>
  <c r="AD25" i="1"/>
  <c r="W25" i="1"/>
  <c r="P25" i="1"/>
  <c r="AQ25" i="1"/>
  <c r="AL24" i="1"/>
  <c r="AN24" i="1"/>
  <c r="AG24" i="1"/>
  <c r="AI24" i="1"/>
  <c r="AB24" i="1"/>
  <c r="AD24" i="1"/>
  <c r="W24" i="1"/>
  <c r="P24" i="1"/>
  <c r="AQ24" i="1"/>
  <c r="AL23" i="1"/>
  <c r="AN23" i="1"/>
  <c r="AG23" i="1"/>
  <c r="AI23" i="1"/>
  <c r="AB23" i="1"/>
  <c r="AD23" i="1"/>
  <c r="W23" i="1"/>
  <c r="P23" i="1"/>
  <c r="AQ23" i="1"/>
  <c r="AL22" i="1"/>
  <c r="AN22" i="1"/>
  <c r="AG22" i="1"/>
  <c r="AI22" i="1"/>
  <c r="AB22" i="1"/>
  <c r="AD22" i="1"/>
  <c r="W22" i="1"/>
  <c r="P22" i="1"/>
  <c r="AQ22" i="1"/>
  <c r="AL21" i="1"/>
  <c r="AN21" i="1"/>
  <c r="AG21" i="1"/>
  <c r="AI21" i="1"/>
  <c r="AB21" i="1"/>
  <c r="AD21" i="1"/>
  <c r="W21" i="1"/>
  <c r="P21" i="1"/>
  <c r="AQ21" i="1"/>
  <c r="AL20" i="1"/>
  <c r="AN20" i="1"/>
  <c r="AG20" i="1"/>
  <c r="AI20" i="1"/>
  <c r="AB20" i="1"/>
  <c r="AD20" i="1"/>
  <c r="W20" i="1"/>
  <c r="P20" i="1"/>
  <c r="AQ20" i="1"/>
  <c r="AL19" i="1"/>
  <c r="AN19" i="1"/>
  <c r="AG19" i="1"/>
  <c r="AI19" i="1"/>
  <c r="AB19" i="1"/>
  <c r="AD19" i="1"/>
  <c r="W19" i="1"/>
  <c r="P19" i="1"/>
  <c r="AQ19" i="1"/>
  <c r="AL18" i="1"/>
  <c r="AN18" i="1"/>
  <c r="AG18" i="1"/>
  <c r="AI18" i="1"/>
  <c r="AB18" i="1"/>
  <c r="AD18" i="1"/>
  <c r="P18" i="1"/>
  <c r="AQ18" i="1"/>
  <c r="AD29" i="1"/>
  <c r="AD37" i="1"/>
  <c r="AI29" i="1"/>
  <c r="AI37" i="1"/>
  <c r="AN29" i="1"/>
  <c r="AN37" i="1"/>
</calcChain>
</file>

<file path=xl/sharedStrings.xml><?xml version="1.0" encoding="utf-8"?>
<sst xmlns="http://schemas.openxmlformats.org/spreadsheetml/2006/main" count="396" uniqueCount="213">
  <si>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</si>
  <si>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</si>
  <si>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</si>
  <si>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</si>
  <si>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</si>
  <si>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</si>
  <si>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</si>
  <si>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</si>
  <si>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</si>
  <si>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</si>
  <si>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</si>
  <si>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</si>
  <si>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</si>
  <si>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</si>
  <si>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</si>
  <si>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</si>
  <si>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</si>
  <si>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</si>
  <si>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</si>
  <si>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</si>
  <si>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</si>
  <si>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</si>
  <si>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</si>
  <si>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</si>
  <si>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</si>
  <si>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</si>
  <si>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</si>
  <si>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</si>
  <si>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</si>
  <si>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</si>
  <si>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</si>
  <si>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</si>
  <si>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</si>
  <si>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</si>
  <si>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</si>
  <si>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</si>
  <si>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</si>
  <si>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</si>
  <si>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</si>
  <si>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</si>
  <si>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</si>
  <si>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</si>
  <si>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</si>
  <si>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</si>
  <si>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</si>
  <si>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</si>
  <si>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</si>
  <si>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</si>
  <si>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</si>
  <si>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</si>
  <si>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</si>
  <si>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</si>
  <si>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</si>
  <si>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</si>
  <si>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</si>
  <si>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</si>
  <si>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</si>
  <si>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</si>
  <si>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</si>
  <si>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</si>
  <si>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</si>
  <si>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</si>
  <si>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</si>
  <si>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</si>
  <si>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</si>
  <si>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</si>
  <si>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</si>
  <si>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</si>
  <si>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</si>
  <si>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</si>
  <si>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</si>
  <si>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</si>
  <si>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</si>
  <si>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</si>
  <si>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</si>
  <si>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</si>
  <si>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</si>
  <si>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</si>
  <si>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</si>
  <si>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</si>
  <si>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</si>
  <si>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</si>
  <si>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</si>
  <si>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</si>
  <si>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</si>
  <si>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</si>
  <si>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</si>
  <si>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</si>
  <si>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</si>
  <si>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</si>
  <si>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</si>
  <si>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</si>
  <si>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</si>
  <si>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Resultados a 31 de diciembre de 2021</t>
  </si>
  <si>
    <t>Suma</t>
  </si>
  <si>
    <t>Alcaldía Local - Área de Gestión Policiva</t>
  </si>
  <si>
    <t>TOTAL METAS PROCESOS ALCALDÍA (80%)</t>
  </si>
  <si>
    <t>Fortalecer la gestión institucional aumentando las capacidades de la entidad para la planeación, seguimiento y ejecución de sus metas y recursos, y la gestión del talento humano.</t>
  </si>
  <si>
    <t>TOTAL PLAN DE GESTIÓN (100%)</t>
  </si>
  <si>
    <t>METODO DE VERIFICACIÓN PARA EL SEGUIMIENTO</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</si>
  <si>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</si>
  <si>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</si>
  <si>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</si>
  <si>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</si>
  <si>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</si>
  <si>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t>FORMULACIÓN Y SEGUIMIENTO PLANES DE GESTIÓN NIVEL LOCAL
ALCALDÍA LOCAL DE SUMAPAZ</t>
  </si>
  <si>
    <r>
      <t xml:space="preserve">Realizar </t>
    </r>
    <r>
      <rPr>
        <b/>
        <sz val="11"/>
        <color theme="1"/>
        <rFont val="Calibri Light"/>
        <family val="2"/>
        <scheme val="major"/>
      </rPr>
      <t>11</t>
    </r>
    <r>
      <rPr>
        <sz val="11"/>
        <color theme="1"/>
        <rFont val="Calibri Light"/>
        <family val="2"/>
        <scheme val="major"/>
      </rPr>
      <t xml:space="preserve"> actividades de prevención en materia de convivencia relacionadas con artículos pirotécnicos y sustancias peligrosas (socialización, sensibilización, charlas pedagógicas)</t>
    </r>
  </si>
  <si>
    <r>
      <t xml:space="preserve">Realizar </t>
    </r>
    <r>
      <rPr>
        <b/>
        <sz val="11"/>
        <color theme="1"/>
        <rFont val="Calibri Light"/>
        <family val="2"/>
        <scheme val="major"/>
      </rPr>
      <t>15</t>
    </r>
    <r>
      <rPr>
        <sz val="11"/>
        <color theme="1"/>
        <rFont val="Calibri Light"/>
        <family val="2"/>
        <scheme val="major"/>
      </rPr>
      <t xml:space="preserve"> actividades de prevención (socialización, sensibilización, charlas pedagógicas) del código nacional de policía Ley 1801 de 2016 (2018) y métodos alternativos de resolución de conflictos a los habitantes de la localidad.</t>
    </r>
  </si>
  <si>
    <r>
      <t xml:space="preserve">Realizar </t>
    </r>
    <r>
      <rPr>
        <b/>
        <sz val="11"/>
        <color theme="1"/>
        <rFont val="Calibri Light"/>
        <family val="2"/>
        <scheme val="major"/>
      </rPr>
      <t>9</t>
    </r>
    <r>
      <rPr>
        <sz val="11"/>
        <color theme="1"/>
        <rFont val="Calibri Light"/>
        <family val="2"/>
        <scheme val="major"/>
      </rPr>
      <t xml:space="preserve"> actividades de prevención (socialización, sensibilización, charlas pedagógicas, orientación personalizada) en materia de minería, medio ambiente y relación con los animales</t>
    </r>
  </si>
  <si>
    <t>Actividades de prevención en materia de convivencia</t>
  </si>
  <si>
    <t>Actividades de prevención del Código Nacional de Policía</t>
  </si>
  <si>
    <t>Actividades de prevención en materia de minería, medio ambiente y relación con los animales</t>
  </si>
  <si>
    <t>Número de actividades rde prevención en materia de convivencia realizadas</t>
  </si>
  <si>
    <t>Número de actividades de prevención del Código Nacional de Policía realizadas</t>
  </si>
  <si>
    <t>Número de actividades de prevención en materia de minería, medio ambiente y relación con los animales realizadas</t>
  </si>
  <si>
    <t>Actividades</t>
  </si>
  <si>
    <t>Actas de las actividades</t>
  </si>
  <si>
    <t>Informe de actividades</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</si>
  <si>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</si>
  <si>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</si>
  <si>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</si>
  <si>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</si>
  <si>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</si>
  <si>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</si>
  <si>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</si>
  <si>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</si>
  <si>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</si>
  <si>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</si>
  <si>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</si>
  <si>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</si>
  <si>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</si>
  <si>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</si>
  <si>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</si>
  <si>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</si>
  <si>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</si>
  <si>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</si>
  <si>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</si>
  <si>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</si>
  <si>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</si>
  <si>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</si>
  <si>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</si>
  <si>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</si>
  <si>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</si>
  <si>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</si>
  <si>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</si>
  <si>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</si>
  <si>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</si>
  <si>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</si>
  <si>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</si>
  <si>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</si>
  <si>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</si>
  <si>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</si>
  <si>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</si>
  <si>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</si>
  <si>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</si>
  <si>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</si>
  <si>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</si>
  <si>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</si>
  <si>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</si>
  <si>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</si>
  <si>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</si>
  <si>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</si>
  <si>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</si>
  <si>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</si>
  <si>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</si>
  <si>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</si>
  <si>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</si>
  <si>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</si>
  <si>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</si>
  <si>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</si>
  <si>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</si>
  <si>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</si>
  <si>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</si>
  <si>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</si>
  <si>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 resultado de la Alcaldía Local al 31 de diciembre de 2021</t>
  </si>
  <si>
    <t>31 de enero 2022</t>
  </si>
  <si>
    <t>Código Formato: PLE-PIN-F018
Versión: 5
Vigencia desde: 31 de enero de 2022
Caso HOLA: 222703</t>
  </si>
  <si>
    <r>
      <t xml:space="preserve">Publicación del plan de gestión aprobado. Caso HOLA: </t>
    </r>
    <r>
      <rPr>
        <b/>
        <sz val="11"/>
        <rFont val="Calibri Light"/>
        <family val="2"/>
      </rPr>
      <t>223293</t>
    </r>
  </si>
  <si>
    <t>11 de marzo de 2022</t>
  </si>
  <si>
    <t>Gestión Pública Territorial Local
Gestión Corporativa Institucional
Inspección, Vigilancia y Control
Planeación Institucional
Comunicación Estratégica
Servicio a la Ciudadanía</t>
  </si>
  <si>
    <t xml:space="preserve">Se incluyen los procesos asociados a las metas transversales. </t>
  </si>
  <si>
    <t>31 de marzo de 2022</t>
  </si>
  <si>
    <t>Se anticipa la programación de la meta transversal No. 4 de capacitación en el sistema de gestión, pasando del II trimestre al I trimestre.</t>
  </si>
  <si>
    <t>28 de abril de 2022</t>
  </si>
  <si>
    <t>TOTAL METAS TRANSVERSALES (20%)</t>
  </si>
  <si>
    <t>No programada para el I trimestre de 2022</t>
  </si>
  <si>
    <t>No programada para el I trimestre de 2022
En este periodo no se registran datos en razón a que la información oficial de avance en las metas del Plan de Desarrollo Local aún no es publicada por la SDP que es la fuente única de esta información</t>
  </si>
  <si>
    <t>Reporte DGDL</t>
  </si>
  <si>
    <t>La alcaldía local realizó el giro acumulado de $1.823.399.186 de los $14.384.139.854 del presupuesto comprometido constituido como obligaciones por pagar de la vigencia 2021. Se logró una ejecución del 12,68%.</t>
  </si>
  <si>
    <t>La alcaldía local realizó el giro acumulado de $2.163.757.466 del presupuesto comprometido por $12.858.137.436 constituido como obligaciones por pagar de la vigencia 2020 y anteriores, lo que representa una ejecución de la meta del 16,83%.</t>
  </si>
  <si>
    <t xml:space="preserve">La alcaldía local ha comprometido $9.505.560.633 de los $43.469.682.000 constituidos como presupuesto de inversión directa de la vigencia. Se logró la ejecución del 21,87%, lo que representa un cumplimiento al 100% de lo programado para el periodo. </t>
  </si>
  <si>
    <t xml:space="preserve">La alcaldía local ha realizado del giro acumulado de $1.040.370.878 de los $43.469.682.000 constituidos como Presupuesto disponible de inversión directa de la vigencia, lo que representa una ejecución del 2,39%. Se recomienda emprender acciones para mejorar los resultados de la meta en próximas mediciones. </t>
  </si>
  <si>
    <t xml:space="preserve">La alcaldía local ha registrado 159 contratos en SIPSE Local, de los 160 contratos publicados en la plataforma SECOP I y II, lo que representa una ejecución de la meta del 99,38% para el periodo. </t>
  </si>
  <si>
    <t xml:space="preserve">La alcaldía local tiene  159 contratos registrados en SIPSE Local en estado ejecución, de los 159 contratos registrados en SECOP en estado En ejecución o Firmado, lo que representa un nivel de ejecución del 100%. </t>
  </si>
  <si>
    <t>La alcaldía local ha comprometido $9.505.560.633 de los $43.469.682.000 constituidos como presupuesto de inversión directa de la vigencia. Se logró la ejecución del 21,87%.</t>
  </si>
  <si>
    <t xml:space="preserve">La alcaldía local ha realizado del giro acumulado de $1.040.370.878 de los $43.469.682.000 constituidos como Presupuesto disponible de inversión directa de la vigencia, lo que representa una ejecución del 2,39%. </t>
  </si>
  <si>
    <t>La alcaldía local ha registrado 159 contratos en SIPSE Local, de los 160 contratos publicados en la plataforma SECOP I y II, lo que representa una ejecución acumulada del 24,84%.</t>
  </si>
  <si>
    <t xml:space="preserve">La alcaldía local tiene  159 contratos registrados en SIPSE Local en estado ejecución, de los 159 contratos registrados en SECOP en estado En ejecución o Firmado, lo que representa un nivel de ejecución acumulada del 25%. </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</si>
  <si>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</si>
  <si>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</si>
  <si>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</si>
  <si>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</si>
  <si>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No se tienen requerimientos ciudadanos de vigencias anteriores</t>
  </si>
  <si>
    <t>Durante le primer trimetre se suscribieron 164 contratos los cuales fueron registrados en el aplicativo SIPSE y SECOP cumpliendo el 100% del registro</t>
  </si>
  <si>
    <t>Reporte SIPSE 2022</t>
  </si>
  <si>
    <t>Se da cumplimiento a la meta a través de las siguientes reuniones:
1. Reunión 09 de marzo socialización y prevención de almacenamiento y utilización de polvora corregimiento de San Juan.
2. Reunión 18 de marzo. Socialización Uso de pirotécnia, cuenca río Blanco</t>
  </si>
  <si>
    <t>Actas de reunión y socialización</t>
  </si>
  <si>
    <t>Se da cumplimiento a la meta establecida a través de la realización de las siguientes actividades:
1. Miercóles 09 de marzo métodos alternativos de resolución de conflictos veredas Raizal, Peñaliza, corregimieno de Betanía.
2. Reunión 12 de febrero 2022 vereda La Unión socialización y sensibilización mécanismos alternativos de resolución de conflictos.
3. Socialización 23 de marzo, socialización y sensibilización, charlas pedagogicas Ley 1801.</t>
  </si>
  <si>
    <t>Se da cumplimiento a la meta establecida a través de las siguientes reuniones:
1. Reunión 17 de febrero, actividad en prevención y relación con los animales corregiduria de Betania.
2. Reunión 05 de marzo, corregiduria de San Juan. tema socialización artículo 100 Ley 1801 y Ley 2111  de 2021.</t>
  </si>
  <si>
    <t xml:space="preserve">La alcaldía local atendió 21 de los 21 requerimientos ciudadanos recibidos de la vigencia 2022. La totalidad de los requerimientos registrados en la plataforma BOGOTA TE ESCUCHA se respondieron en términos de tiempo y de oportunidad en la información. </t>
  </si>
  <si>
    <t>La alcaldía local atendió 21 requerimientos ciudadanos recibidos de la vigencia 2022</t>
  </si>
  <si>
    <t xml:space="preserve">La alcaldía local tiene 12 acciones de mejora abiertas y sin vencimientos. </t>
  </si>
  <si>
    <t>Reporte MIMEC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</si>
</sst>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sz val="11"/>
      <name val="Calibri Light"/>
      <family val="2"/>
      <scheme val="major"/>
    </font>
    <font>
      <b/>
      <sz val="12"/>
      <color rgb="FF000000"/>
      <name val="Calibri Light"/>
      <family val="2"/>
    </font>
    <font>
      <sz val="11"/>
      <color rgb="FF0070C0"/>
      <name val="Calibri Light"/>
      <family val="2"/>
      <scheme val="major"/>
    </font>
    <font>
      <sz val="11"/>
      <color rgb="FF0070C0"/>
      <name val="Calibri Light"/>
      <family val="2"/>
    </font>
    <font>
      <b/>
      <sz val="12"/>
      <color rgb="FF0070C0"/>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scheme val="major"/>
    </font>
    <font>
      <sz val="12"/>
      <color rgb="FF0070C0"/>
      <name val="Calibri Light"/>
      <family val="2"/>
    </font>
    <font>
      <sz val="14"/>
      <color rgb="FF0070C0"/>
      <name val="Calibri Light"/>
      <family val="2"/>
      <scheme val="major"/>
    </font>
    <font>
      <b/>
      <sz val="14"/>
      <color rgb="FF0070C0"/>
      <name val="Calibri Light"/>
      <family val="2"/>
      <scheme val="major"/>
    </font>
  </fonts>
  <fills count="11">
    <fill>
      <patternFill patternType="none"/>
    </fill>
    <fill>
      <patternFill patternType="gray125"/>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299">
    <xf numFmtId="0" fontId="0" fillId="0" borderId="0" xfId="0"/>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center" wrapText="1"/>
    </xf>
    <xf numFmtId="0" fontId="3" fillId="0" borderId="0" xfId="0" applyFont="1" applyAlignment="1">
      <alignment vertical="center" wrapText="1"/>
    </xf>
    <xf numFmtId="0" fontId="5" fillId="0" borderId="0" xfId="0" applyFont="1"/>
    <xf numFmtId="0" fontId="2" fillId="3" borderId="12" xfId="0" applyFont="1" applyFill="1" applyBorder="1" applyAlignment="1">
      <alignment horizontal="center" wrapText="1"/>
    </xf>
    <xf numFmtId="0" fontId="3" fillId="0" borderId="12" xfId="0" applyFont="1" applyBorder="1" applyAlignment="1">
      <alignment horizontal="center" wrapText="1"/>
    </xf>
    <xf numFmtId="0" fontId="3" fillId="0" borderId="24" xfId="0" applyFont="1" applyBorder="1" applyAlignment="1">
      <alignment wrapText="1"/>
    </xf>
    <xf numFmtId="0" fontId="4" fillId="0" borderId="0" xfId="0" applyFont="1" applyAlignment="1">
      <alignment horizontal="left" vertical="top"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7" borderId="34"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9" borderId="35" xfId="0" applyFont="1" applyFill="1" applyBorder="1" applyAlignment="1">
      <alignment horizontal="center" vertical="center" wrapText="1"/>
    </xf>
    <xf numFmtId="0" fontId="12" fillId="0" borderId="0" xfId="0" applyFont="1" applyAlignment="1">
      <alignment wrapText="1"/>
    </xf>
    <xf numFmtId="0" fontId="13" fillId="0" borderId="31"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51" xfId="0" applyFont="1" applyBorder="1" applyAlignment="1">
      <alignment horizontal="center" vertical="center" wrapText="1"/>
    </xf>
    <xf numFmtId="0" fontId="13" fillId="0" borderId="42" xfId="0" applyFont="1" applyBorder="1" applyAlignment="1">
      <alignment horizontal="left"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3" fillId="0" borderId="32"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24" xfId="0" applyFont="1" applyBorder="1" applyAlignment="1">
      <alignment wrapText="1"/>
    </xf>
    <xf numFmtId="0" fontId="14" fillId="0" borderId="0" xfId="0" applyFont="1" applyAlignment="1">
      <alignment wrapText="1"/>
    </xf>
    <xf numFmtId="0" fontId="13" fillId="0" borderId="12"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41" xfId="0" applyFont="1" applyBorder="1" applyAlignment="1">
      <alignment horizontal="left" vertical="center" wrapText="1"/>
    </xf>
    <xf numFmtId="0" fontId="13" fillId="0" borderId="11" xfId="0" applyFont="1" applyBorder="1" applyAlignment="1">
      <alignment horizontal="left" vertical="center" wrapText="1"/>
    </xf>
    <xf numFmtId="0" fontId="13" fillId="0" borderId="38" xfId="0" applyFont="1" applyBorder="1" applyAlignment="1">
      <alignment horizontal="left" vertical="center" wrapText="1"/>
    </xf>
    <xf numFmtId="0" fontId="3" fillId="0" borderId="0" xfId="0" applyFont="1" applyAlignment="1">
      <alignment horizontal="center" wrapText="1"/>
    </xf>
    <xf numFmtId="2" fontId="3" fillId="0" borderId="0" xfId="0" applyNumberFormat="1" applyFont="1" applyAlignment="1">
      <alignment wrapText="1"/>
    </xf>
    <xf numFmtId="0" fontId="11" fillId="3" borderId="47" xfId="0" applyFont="1" applyFill="1" applyBorder="1" applyAlignment="1">
      <alignment wrapText="1"/>
    </xf>
    <xf numFmtId="0" fontId="11" fillId="3" borderId="45" xfId="0" applyFont="1" applyFill="1" applyBorder="1" applyAlignment="1">
      <alignment wrapText="1"/>
    </xf>
    <xf numFmtId="0" fontId="11" fillId="3" borderId="48" xfId="0" applyFont="1" applyFill="1" applyBorder="1" applyAlignment="1">
      <alignment wrapText="1"/>
    </xf>
    <xf numFmtId="0" fontId="16" fillId="0" borderId="13" xfId="0" applyFont="1" applyBorder="1" applyAlignment="1">
      <alignment wrapText="1"/>
    </xf>
    <xf numFmtId="0" fontId="16" fillId="0" borderId="17" xfId="0" applyFont="1" applyBorder="1" applyAlignment="1">
      <alignment wrapText="1"/>
    </xf>
    <xf numFmtId="0" fontId="16" fillId="0" borderId="19" xfId="0" applyFont="1" applyBorder="1" applyAlignment="1">
      <alignment wrapText="1"/>
    </xf>
    <xf numFmtId="0" fontId="15" fillId="3" borderId="47" xfId="0" applyFont="1" applyFill="1" applyBorder="1" applyAlignment="1">
      <alignment wrapText="1"/>
    </xf>
    <xf numFmtId="0" fontId="15" fillId="3" borderId="45" xfId="0" applyFont="1" applyFill="1" applyBorder="1" applyAlignment="1">
      <alignment wrapText="1"/>
    </xf>
    <xf numFmtId="0" fontId="15" fillId="3" borderId="48" xfId="0" applyFont="1" applyFill="1" applyBorder="1" applyAlignment="1">
      <alignment wrapText="1"/>
    </xf>
    <xf numFmtId="0" fontId="3" fillId="2" borderId="40" xfId="0" applyFont="1" applyFill="1" applyBorder="1" applyAlignment="1">
      <alignment horizontal="center" vertical="center" wrapText="1"/>
    </xf>
    <xf numFmtId="0" fontId="3" fillId="2" borderId="31" xfId="0" applyFont="1" applyFill="1" applyBorder="1" applyAlignment="1">
      <alignment horizontal="left" vertical="center" wrapText="1"/>
    </xf>
    <xf numFmtId="9" fontId="3" fillId="2" borderId="31" xfId="0" applyNumberFormat="1" applyFont="1" applyFill="1" applyBorder="1" applyAlignment="1">
      <alignment horizontal="center" vertical="center" wrapText="1"/>
    </xf>
    <xf numFmtId="0" fontId="3" fillId="2" borderId="31"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2" xfId="0" applyFont="1" applyFill="1" applyBorder="1" applyAlignment="1">
      <alignment horizontal="left" vertical="top" wrapText="1"/>
    </xf>
    <xf numFmtId="10" fontId="3" fillId="2" borderId="12" xfId="0" applyNumberFormat="1" applyFont="1" applyFill="1" applyBorder="1" applyAlignment="1">
      <alignment horizontal="center" vertical="center" wrapText="1"/>
    </xf>
    <xf numFmtId="9" fontId="3" fillId="2" borderId="12" xfId="1" applyFont="1" applyFill="1" applyBorder="1" applyAlignment="1">
      <alignment horizontal="center" vertical="center" wrapText="1"/>
    </xf>
    <xf numFmtId="0" fontId="3" fillId="2" borderId="4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42" xfId="0" applyFont="1" applyFill="1" applyBorder="1" applyAlignment="1">
      <alignment horizontal="left" vertical="center" wrapText="1"/>
    </xf>
    <xf numFmtId="9" fontId="3" fillId="2" borderId="8" xfId="0" applyNumberFormat="1" applyFont="1" applyFill="1" applyBorder="1" applyAlignment="1">
      <alignment horizontal="center" vertical="center" wrapText="1"/>
    </xf>
    <xf numFmtId="9" fontId="3" fillId="2" borderId="31" xfId="1"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4" xfId="0" applyFont="1" applyFill="1" applyBorder="1" applyAlignment="1">
      <alignment horizontal="left" vertical="top" wrapText="1"/>
    </xf>
    <xf numFmtId="0" fontId="4" fillId="2" borderId="0" xfId="0" applyFont="1" applyFill="1" applyAlignment="1">
      <alignment horizontal="left" vertical="top" wrapText="1"/>
    </xf>
    <xf numFmtId="0" fontId="3" fillId="2" borderId="43" xfId="0" applyFont="1" applyFill="1" applyBorder="1" applyAlignment="1">
      <alignment horizontal="center" vertical="center" wrapText="1"/>
    </xf>
    <xf numFmtId="0" fontId="8" fillId="2" borderId="12" xfId="0" applyFont="1" applyFill="1" applyBorder="1" applyAlignment="1" applyProtection="1">
      <alignment horizontal="left" vertical="center" wrapText="1"/>
      <protection hidden="1"/>
    </xf>
    <xf numFmtId="9" fontId="8" fillId="2" borderId="12" xfId="0" applyNumberFormat="1"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9" fontId="8" fillId="2" borderId="12" xfId="0" applyNumberFormat="1" applyFont="1" applyFill="1" applyBorder="1" applyAlignment="1">
      <alignment horizontal="center" vertical="center" wrapText="1"/>
    </xf>
    <xf numFmtId="9" fontId="8" fillId="2" borderId="12" xfId="1" applyFont="1" applyFill="1" applyBorder="1" applyAlignment="1">
      <alignment horizontal="center" vertical="center" wrapText="1"/>
    </xf>
    <xf numFmtId="9" fontId="3" fillId="2" borderId="12" xfId="0" applyNumberFormat="1" applyFont="1" applyFill="1" applyBorder="1" applyAlignment="1">
      <alignment horizontal="center" vertical="center" wrapText="1"/>
    </xf>
    <xf numFmtId="0" fontId="8" fillId="2" borderId="41" xfId="0" applyFont="1" applyFill="1" applyBorder="1" applyAlignment="1" applyProtection="1">
      <alignment horizontal="left" vertical="center" wrapText="1"/>
      <protection hidden="1"/>
    </xf>
    <xf numFmtId="0" fontId="8" fillId="2" borderId="11" xfId="0" applyFont="1" applyFill="1" applyBorder="1" applyAlignment="1" applyProtection="1">
      <alignment horizontal="left" vertical="center" wrapText="1"/>
      <protection hidden="1"/>
    </xf>
    <xf numFmtId="0" fontId="8" fillId="2" borderId="12" xfId="0" applyFont="1" applyFill="1" applyBorder="1" applyAlignment="1">
      <alignment horizontal="left" vertical="center" wrapText="1"/>
    </xf>
    <xf numFmtId="0" fontId="3" fillId="2" borderId="41" xfId="0" applyFont="1" applyFill="1" applyBorder="1" applyAlignment="1">
      <alignment horizontal="center" vertical="center" wrapText="1"/>
    </xf>
    <xf numFmtId="10" fontId="8" fillId="2" borderId="12" xfId="0" applyNumberFormat="1" applyFont="1" applyFill="1" applyBorder="1" applyAlignment="1" applyProtection="1">
      <alignment horizontal="center" vertical="center" wrapText="1"/>
      <protection hidden="1"/>
    </xf>
    <xf numFmtId="0" fontId="6" fillId="2" borderId="41" xfId="0" applyFont="1" applyFill="1" applyBorder="1" applyAlignment="1" applyProtection="1">
      <alignment horizontal="left" vertical="center" wrapText="1"/>
      <protection hidden="1"/>
    </xf>
    <xf numFmtId="0" fontId="6" fillId="2" borderId="12" xfId="0" applyFont="1" applyFill="1" applyBorder="1" applyAlignment="1" applyProtection="1">
      <alignment horizontal="left" vertical="center" wrapText="1"/>
      <protection hidden="1"/>
    </xf>
    <xf numFmtId="0" fontId="6" fillId="2" borderId="11" xfId="0" applyFont="1" applyFill="1" applyBorder="1" applyAlignment="1" applyProtection="1">
      <alignment horizontal="left" vertical="center" wrapText="1"/>
      <protection hidden="1"/>
    </xf>
    <xf numFmtId="0" fontId="4" fillId="2" borderId="12" xfId="0" applyFont="1" applyFill="1" applyBorder="1" applyAlignment="1" applyProtection="1">
      <alignment horizontal="left" vertical="center" wrapText="1"/>
      <protection hidden="1"/>
    </xf>
    <xf numFmtId="0" fontId="4" fillId="2" borderId="12" xfId="0" applyFont="1" applyFill="1" applyBorder="1" applyAlignment="1" applyProtection="1">
      <alignment horizontal="center" vertical="center" wrapText="1"/>
      <protection hidden="1"/>
    </xf>
    <xf numFmtId="1" fontId="3" fillId="2" borderId="12" xfId="0" applyNumberFormat="1" applyFont="1" applyFill="1" applyBorder="1" applyAlignment="1">
      <alignment horizontal="center" vertical="center" wrapText="1"/>
    </xf>
    <xf numFmtId="0" fontId="4" fillId="2" borderId="41" xfId="0" applyFont="1" applyFill="1" applyBorder="1" applyAlignment="1" applyProtection="1">
      <alignment horizontal="left" vertical="center" wrapText="1"/>
      <protection hidden="1"/>
    </xf>
    <xf numFmtId="0" fontId="10" fillId="2" borderId="11" xfId="0" applyFont="1" applyFill="1" applyBorder="1" applyAlignment="1" applyProtection="1">
      <alignment horizontal="left" vertical="center" wrapText="1"/>
      <protection hidden="1"/>
    </xf>
    <xf numFmtId="0" fontId="4" fillId="2" borderId="12" xfId="0" applyFont="1" applyFill="1" applyBorder="1" applyAlignment="1">
      <alignment horizontal="left" vertical="center" wrapText="1"/>
    </xf>
    <xf numFmtId="0" fontId="10" fillId="2" borderId="41" xfId="0" applyFont="1" applyFill="1" applyBorder="1" applyAlignment="1" applyProtection="1">
      <alignment horizontal="left" vertical="center" wrapText="1"/>
      <protection hidden="1"/>
    </xf>
    <xf numFmtId="1" fontId="3" fillId="2" borderId="8" xfId="0" applyNumberFormat="1" applyFont="1" applyFill="1" applyBorder="1" applyAlignment="1">
      <alignment horizontal="center" vertical="center" wrapText="1"/>
    </xf>
    <xf numFmtId="9" fontId="13" fillId="0" borderId="31" xfId="0" applyNumberFormat="1" applyFont="1" applyBorder="1" applyAlignment="1">
      <alignment horizontal="left" vertical="center" wrapText="1"/>
    </xf>
    <xf numFmtId="9" fontId="13" fillId="0" borderId="51" xfId="1" applyFont="1" applyBorder="1" applyAlignment="1">
      <alignment horizontal="center" vertical="center" wrapText="1"/>
    </xf>
    <xf numFmtId="9" fontId="13" fillId="0" borderId="1" xfId="1" applyFont="1" applyBorder="1" applyAlignment="1">
      <alignment horizontal="center" vertical="center" wrapText="1"/>
    </xf>
    <xf numFmtId="9" fontId="13" fillId="0" borderId="3" xfId="0" applyNumberFormat="1" applyFont="1" applyBorder="1" applyAlignment="1">
      <alignment horizontal="center" vertical="center" wrapText="1"/>
    </xf>
    <xf numFmtId="164" fontId="13" fillId="0" borderId="3" xfId="1" applyNumberFormat="1" applyFont="1" applyBorder="1" applyAlignment="1">
      <alignment horizontal="center" vertical="center" wrapText="1"/>
    </xf>
    <xf numFmtId="9" fontId="13" fillId="0" borderId="3" xfId="1" applyFont="1" applyBorder="1" applyAlignment="1">
      <alignment horizontal="center" vertical="center" wrapText="1"/>
    </xf>
    <xf numFmtId="0" fontId="13" fillId="0" borderId="52" xfId="0" applyFont="1" applyBorder="1" applyAlignment="1">
      <alignment horizontal="left" vertical="center" wrapText="1"/>
    </xf>
    <xf numFmtId="0" fontId="3" fillId="0" borderId="0" xfId="0" applyFont="1" applyAlignment="1">
      <alignment wrapText="1"/>
    </xf>
    <xf numFmtId="0" fontId="3" fillId="0" borderId="12" xfId="0" applyFont="1" applyBorder="1" applyAlignment="1">
      <alignment horizontal="center" vertical="center" wrapText="1"/>
    </xf>
    <xf numFmtId="0" fontId="3" fillId="0" borderId="0" xfId="0" applyFont="1" applyAlignment="1">
      <alignment wrapText="1"/>
    </xf>
    <xf numFmtId="9" fontId="3" fillId="2" borderId="40" xfId="0" applyNumberFormat="1" applyFont="1" applyFill="1" applyBorder="1" applyAlignment="1">
      <alignment horizontal="center" vertical="center" wrapText="1"/>
    </xf>
    <xf numFmtId="1" fontId="3" fillId="2" borderId="40" xfId="1" applyNumberFormat="1" applyFont="1" applyFill="1" applyBorder="1" applyAlignment="1">
      <alignment horizontal="center" vertical="center" wrapText="1"/>
    </xf>
    <xf numFmtId="1" fontId="3" fillId="2" borderId="31" xfId="1" applyNumberFormat="1" applyFont="1" applyFill="1" applyBorder="1" applyAlignment="1">
      <alignment horizontal="center" vertical="center" wrapText="1"/>
    </xf>
    <xf numFmtId="9" fontId="19" fillId="3" borderId="49" xfId="0" applyNumberFormat="1" applyFont="1" applyFill="1" applyBorder="1" applyAlignment="1">
      <alignment horizontal="center" wrapText="1"/>
    </xf>
    <xf numFmtId="0" fontId="19" fillId="0" borderId="24" xfId="0" applyFont="1" applyBorder="1" applyAlignment="1">
      <alignment wrapText="1"/>
    </xf>
    <xf numFmtId="9" fontId="13" fillId="0" borderId="51" xfId="0" applyNumberFormat="1" applyFont="1" applyBorder="1" applyAlignment="1">
      <alignment horizontal="center" vertical="center"/>
    </xf>
    <xf numFmtId="9" fontId="13" fillId="0" borderId="53" xfId="0" applyNumberFormat="1" applyFont="1" applyBorder="1" applyAlignment="1">
      <alignment horizontal="center" vertical="center" wrapText="1"/>
    </xf>
    <xf numFmtId="0" fontId="20" fillId="0" borderId="0" xfId="0" applyFont="1" applyAlignment="1">
      <alignment wrapText="1"/>
    </xf>
    <xf numFmtId="9" fontId="21" fillId="3" borderId="49" xfId="0" applyNumberFormat="1" applyFont="1" applyFill="1" applyBorder="1" applyAlignment="1">
      <alignment horizontal="center" wrapText="1"/>
    </xf>
    <xf numFmtId="0" fontId="21" fillId="0" borderId="24" xfId="0" applyFont="1" applyBorder="1" applyAlignment="1">
      <alignment wrapText="1"/>
    </xf>
    <xf numFmtId="9" fontId="17" fillId="10" borderId="45" xfId="1" applyFont="1" applyFill="1" applyBorder="1" applyAlignment="1">
      <alignment horizontal="center" vertical="center" wrapText="1"/>
    </xf>
    <xf numFmtId="0" fontId="17" fillId="0" borderId="24" xfId="0" applyFont="1" applyBorder="1" applyAlignment="1">
      <alignment vertical="center" wrapText="1"/>
    </xf>
    <xf numFmtId="0" fontId="3" fillId="0" borderId="0" xfId="0" applyFont="1" applyAlignment="1">
      <alignment horizontal="justify" vertical="center" wrapText="1"/>
    </xf>
    <xf numFmtId="0" fontId="3" fillId="0" borderId="0" xfId="0" applyFont="1" applyAlignment="1">
      <alignment horizontal="justify" wrapText="1"/>
    </xf>
    <xf numFmtId="0" fontId="2" fillId="6" borderId="35" xfId="0" applyFont="1" applyFill="1" applyBorder="1" applyAlignment="1">
      <alignment horizontal="justify" vertical="center" wrapText="1"/>
    </xf>
    <xf numFmtId="9" fontId="3" fillId="2" borderId="31" xfId="1"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13" fillId="0" borderId="51" xfId="0" applyFont="1" applyBorder="1" applyAlignment="1">
      <alignment horizontal="justify" vertical="center" wrapText="1"/>
    </xf>
    <xf numFmtId="0" fontId="4" fillId="0" borderId="0" xfId="0" applyFont="1" applyAlignment="1">
      <alignment horizontal="justify" wrapText="1"/>
    </xf>
    <xf numFmtId="0" fontId="2" fillId="6" borderId="38" xfId="0" applyFont="1" applyFill="1" applyBorder="1" applyAlignment="1">
      <alignment horizontal="justify" vertical="center" wrapText="1"/>
    </xf>
    <xf numFmtId="0" fontId="3" fillId="2" borderId="41" xfId="0" applyFont="1" applyFill="1" applyBorder="1" applyAlignment="1">
      <alignment horizontal="justify" vertical="center" wrapText="1"/>
    </xf>
    <xf numFmtId="0" fontId="13" fillId="0" borderId="52" xfId="0" applyFont="1" applyBorder="1" applyAlignment="1">
      <alignment horizontal="justify" vertical="center" wrapText="1"/>
    </xf>
    <xf numFmtId="0" fontId="2" fillId="9" borderId="38" xfId="0" applyFont="1" applyFill="1" applyBorder="1" applyAlignment="1">
      <alignment horizontal="justify" vertical="center" wrapText="1"/>
    </xf>
    <xf numFmtId="0" fontId="19" fillId="3" borderId="50" xfId="0" applyFont="1" applyFill="1" applyBorder="1" applyAlignment="1">
      <alignment horizontal="justify" vertical="center" wrapText="1"/>
    </xf>
    <xf numFmtId="0" fontId="21" fillId="3" borderId="50" xfId="0" applyFont="1" applyFill="1" applyBorder="1" applyAlignment="1">
      <alignment horizontal="justify" vertical="center" wrapText="1"/>
    </xf>
    <xf numFmtId="0" fontId="17" fillId="10" borderId="39" xfId="0" applyFont="1" applyFill="1" applyBorder="1" applyAlignment="1">
      <alignment horizontal="justify" vertical="center" wrapText="1"/>
    </xf>
    <xf numFmtId="10" fontId="3" fillId="2" borderId="31" xfId="0" applyNumberFormat="1" applyFont="1" applyFill="1" applyBorder="1" applyAlignment="1">
      <alignment horizontal="center" vertical="center" wrapText="1"/>
    </xf>
    <xf numFmtId="10" fontId="13" fillId="2" borderId="31" xfId="0" applyNumberFormat="1" applyFont="1" applyFill="1" applyBorder="1" applyAlignment="1">
      <alignment horizontal="center" vertical="center" wrapText="1"/>
    </xf>
    <xf numFmtId="0" fontId="22" fillId="0" borderId="0" xfId="0" applyFont="1" applyAlignment="1">
      <alignment wrapText="1"/>
    </xf>
    <xf numFmtId="0" fontId="23" fillId="0" borderId="0" xfId="0" applyFont="1" applyAlignment="1">
      <alignment wrapText="1"/>
    </xf>
    <xf numFmtId="10" fontId="3" fillId="2" borderId="12" xfId="1" applyNumberFormat="1" applyFont="1" applyFill="1" applyBorder="1" applyAlignment="1">
      <alignment horizontal="center" vertical="center" wrapText="1"/>
    </xf>
    <xf numFmtId="10" fontId="3" fillId="2" borderId="31" xfId="1" applyNumberFormat="1" applyFont="1" applyFill="1" applyBorder="1" applyAlignment="1">
      <alignment horizontal="center" vertical="center" wrapText="1"/>
    </xf>
    <xf numFmtId="9" fontId="13" fillId="0" borderId="51" xfId="0" applyNumberFormat="1" applyFont="1" applyBorder="1" applyAlignment="1">
      <alignment horizontal="center" vertical="center" wrapText="1"/>
    </xf>
    <xf numFmtId="10" fontId="11" fillId="3" borderId="49" xfId="0" applyNumberFormat="1" applyFont="1" applyFill="1" applyBorder="1" applyAlignment="1">
      <alignment horizontal="center" wrapText="1"/>
    </xf>
    <xf numFmtId="10" fontId="15" fillId="3" borderId="49" xfId="0" applyNumberFormat="1" applyFont="1" applyFill="1" applyBorder="1" applyAlignment="1">
      <alignment horizontal="center" wrapText="1"/>
    </xf>
    <xf numFmtId="10" fontId="16" fillId="10" borderId="45" xfId="1" applyNumberFormat="1" applyFont="1" applyFill="1" applyBorder="1" applyAlignment="1">
      <alignment horizontal="center" vertical="center" wrapText="1"/>
    </xf>
    <xf numFmtId="0" fontId="3" fillId="0" borderId="0" xfId="0"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3" fillId="0" borderId="4" xfId="0" applyFont="1" applyBorder="1" applyAlignment="1">
      <alignment wrapText="1"/>
    </xf>
    <xf numFmtId="0" fontId="3" fillId="0" borderId="0" xfId="0" applyFont="1" applyAlignment="1">
      <alignment horizontal="justify"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wrapText="1"/>
    </xf>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33" xfId="0" applyFont="1" applyFill="1" applyBorder="1" applyAlignment="1">
      <alignment horizontal="center" vertical="center" wrapText="1"/>
    </xf>
    <xf numFmtId="0" fontId="11" fillId="3" borderId="44"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9" fillId="3" borderId="45" xfId="0" applyFont="1" applyFill="1" applyBorder="1" applyAlignment="1">
      <alignment horizontal="center" wrapText="1"/>
    </xf>
    <xf numFmtId="0" fontId="19" fillId="3" borderId="46" xfId="0" applyFont="1" applyFill="1" applyBorder="1" applyAlignment="1">
      <alignment horizontal="center" wrapText="1"/>
    </xf>
    <xf numFmtId="0" fontId="19" fillId="3" borderId="47" xfId="0" applyFont="1" applyFill="1" applyBorder="1" applyAlignment="1">
      <alignment horizontal="center" wrapText="1"/>
    </xf>
    <xf numFmtId="0" fontId="19" fillId="3" borderId="48" xfId="0" applyFont="1" applyFill="1" applyBorder="1" applyAlignment="1">
      <alignment horizontal="center" wrapText="1"/>
    </xf>
    <xf numFmtId="0" fontId="19" fillId="3" borderId="44" xfId="0" applyFont="1" applyFill="1" applyBorder="1" applyAlignment="1">
      <alignment horizontal="center" wrapText="1"/>
    </xf>
    <xf numFmtId="1" fontId="19" fillId="3" borderId="44" xfId="0" applyNumberFormat="1" applyFont="1" applyFill="1" applyBorder="1" applyAlignment="1">
      <alignment horizontal="center" wrapText="1"/>
    </xf>
    <xf numFmtId="1" fontId="19" fillId="3" borderId="46" xfId="0" applyNumberFormat="1" applyFont="1" applyFill="1" applyBorder="1" applyAlignment="1">
      <alignment horizontal="center" wrapText="1"/>
    </xf>
    <xf numFmtId="0" fontId="2" fillId="5" borderId="1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20"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16" fillId="10" borderId="44" xfId="0" applyFont="1" applyFill="1" applyBorder="1" applyAlignment="1">
      <alignment horizontal="center" wrapText="1"/>
    </xf>
    <xf numFmtId="0" fontId="16" fillId="10" borderId="45" xfId="0" applyFont="1" applyFill="1" applyBorder="1" applyAlignment="1">
      <alignment horizontal="center" wrapText="1"/>
    </xf>
    <xf numFmtId="0" fontId="16" fillId="10" borderId="46" xfId="0" applyFont="1" applyFill="1" applyBorder="1" applyAlignment="1">
      <alignment horizontal="center" wrapText="1"/>
    </xf>
    <xf numFmtId="0" fontId="17" fillId="10" borderId="44"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17" fillId="10" borderId="47" xfId="0" applyFont="1" applyFill="1" applyBorder="1" applyAlignment="1">
      <alignment horizontal="center" vertical="center" wrapText="1"/>
    </xf>
    <xf numFmtId="0" fontId="17" fillId="10" borderId="48" xfId="0" applyFont="1" applyFill="1" applyBorder="1" applyAlignment="1">
      <alignment horizontal="center" vertical="center" wrapText="1"/>
    </xf>
    <xf numFmtId="0" fontId="15" fillId="3" borderId="44" xfId="0" applyFont="1" applyFill="1" applyBorder="1" applyAlignment="1">
      <alignment horizontal="center" vertical="center"/>
    </xf>
    <xf numFmtId="0" fontId="15" fillId="3" borderId="45" xfId="0" applyFont="1" applyFill="1" applyBorder="1" applyAlignment="1">
      <alignment horizontal="center" vertical="center"/>
    </xf>
    <xf numFmtId="0" fontId="15" fillId="3" borderId="46" xfId="0" applyFont="1" applyFill="1" applyBorder="1" applyAlignment="1">
      <alignment horizontal="center" vertical="center"/>
    </xf>
    <xf numFmtId="0" fontId="21" fillId="3" borderId="45" xfId="0" applyFont="1" applyFill="1" applyBorder="1" applyAlignment="1">
      <alignment horizontal="center" wrapText="1"/>
    </xf>
    <xf numFmtId="0" fontId="21" fillId="3" borderId="46" xfId="0" applyFont="1" applyFill="1" applyBorder="1" applyAlignment="1">
      <alignment horizontal="center" wrapText="1"/>
    </xf>
    <xf numFmtId="0" fontId="21" fillId="3" borderId="47" xfId="0" applyFont="1" applyFill="1" applyBorder="1" applyAlignment="1">
      <alignment horizontal="center" wrapText="1"/>
    </xf>
    <xf numFmtId="0" fontId="21" fillId="3" borderId="48" xfId="0" applyFont="1" applyFill="1" applyBorder="1" applyAlignment="1">
      <alignment horizontal="center" wrapText="1"/>
    </xf>
    <xf numFmtId="0" fontId="21" fillId="3" borderId="44" xfId="0" applyFont="1" applyFill="1" applyBorder="1" applyAlignment="1">
      <alignment horizontal="center" wrapText="1"/>
    </xf>
    <xf numFmtId="0" fontId="3" fillId="0" borderId="9" xfId="0" applyFont="1" applyBorder="1" applyAlignment="1">
      <alignment horizontal="center" wrapText="1"/>
    </xf>
    <xf numFmtId="0" fontId="3" fillId="0" borderId="11" xfId="0" applyFont="1" applyBorder="1" applyAlignment="1">
      <alignment horizontal="center" wrapText="1"/>
    </xf>
    <xf numFmtId="0" fontId="2" fillId="7" borderId="29"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3" fillId="0" borderId="12" xfId="0" applyFont="1" applyFill="1" applyBorder="1" applyAlignment="1">
      <alignment horizontal="center" vertical="center" wrapText="1"/>
    </xf>
    <xf numFmtId="0" fontId="13" fillId="0" borderId="12" xfId="0" applyFont="1" applyFill="1" applyBorder="1" applyAlignment="1">
      <alignment horizontal="left" vertical="center" wrapText="1"/>
    </xf>
    <xf numFmtId="9" fontId="13" fillId="0" borderId="51" xfId="1" applyFont="1" applyFill="1" applyBorder="1" applyAlignment="1">
      <alignment horizontal="center" vertical="center" wrapText="1"/>
    </xf>
    <xf numFmtId="9" fontId="13" fillId="0" borderId="1" xfId="1" applyFont="1" applyFill="1" applyBorder="1" applyAlignment="1">
      <alignment horizontal="center" vertical="center" wrapText="1"/>
    </xf>
    <xf numFmtId="0" fontId="13" fillId="0" borderId="4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6" xfId="0" applyFont="1" applyFill="1" applyBorder="1" applyAlignment="1">
      <alignment horizontal="left" vertical="center" wrapText="1"/>
    </xf>
    <xf numFmtId="164" fontId="13" fillId="0" borderId="3" xfId="1"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10" fontId="13" fillId="0" borderId="31" xfId="0" applyNumberFormat="1" applyFont="1" applyFill="1" applyBorder="1" applyAlignment="1">
      <alignment horizontal="center" vertical="center" wrapText="1"/>
    </xf>
    <xf numFmtId="0" fontId="13" fillId="0" borderId="51" xfId="0" applyFont="1" applyFill="1" applyBorder="1" applyAlignment="1">
      <alignment horizontal="justify" vertical="center" wrapText="1"/>
    </xf>
    <xf numFmtId="0" fontId="13" fillId="0" borderId="52" xfId="0" applyFont="1" applyFill="1" applyBorder="1" applyAlignment="1">
      <alignment horizontal="justify" vertical="center" wrapText="1"/>
    </xf>
    <xf numFmtId="9" fontId="13" fillId="0" borderId="3" xfId="0" applyNumberFormat="1" applyFont="1" applyFill="1" applyBorder="1" applyAlignment="1">
      <alignment horizontal="center" vertical="center" wrapText="1"/>
    </xf>
    <xf numFmtId="9" fontId="13" fillId="0" borderId="51" xfId="0" applyNumberFormat="1" applyFont="1" applyFill="1" applyBorder="1" applyAlignment="1">
      <alignment horizontal="center" vertical="center"/>
    </xf>
    <xf numFmtId="0" fontId="13" fillId="0" borderId="52" xfId="0" applyFont="1" applyFill="1" applyBorder="1" applyAlignment="1">
      <alignment horizontal="center" vertical="center" wrapText="1"/>
    </xf>
    <xf numFmtId="9" fontId="13" fillId="0" borderId="3" xfId="1" applyFont="1" applyFill="1" applyBorder="1" applyAlignment="1">
      <alignment horizontal="center" vertical="center" wrapText="1"/>
    </xf>
    <xf numFmtId="9" fontId="13" fillId="0" borderId="53" xfId="0" applyNumberFormat="1" applyFont="1" applyFill="1" applyBorder="1" applyAlignment="1">
      <alignment horizontal="center" vertical="center" wrapText="1"/>
    </xf>
    <xf numFmtId="0" fontId="13" fillId="0" borderId="24" xfId="0" applyFont="1" applyFill="1" applyBorder="1" applyAlignment="1">
      <alignment wrapText="1"/>
    </xf>
    <xf numFmtId="0" fontId="22" fillId="0" borderId="0" xfId="0" applyFont="1" applyFill="1" applyAlignment="1">
      <alignment wrapText="1"/>
    </xf>
    <xf numFmtId="0" fontId="23" fillId="0" borderId="0" xfId="0" applyFont="1" applyFill="1" applyAlignment="1">
      <alignment wrapText="1"/>
    </xf>
    <xf numFmtId="9" fontId="13" fillId="0" borderId="51"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19051</xdr:rowOff>
    </xdr:from>
    <xdr:to>
      <xdr:col>1</xdr:col>
      <xdr:colOff>1419224</xdr:colOff>
      <xdr:row>1</xdr:row>
      <xdr:rowOff>19050</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1"/>
          <a:ext cx="1876423" cy="8953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D645-1A1A-4E66-B519-F0A27F36BB34}">
  <dimension ref="A1:AW39"/>
  <sheetViews>
    <sheetView tabSelected="1" topLeftCell="A13" zoomScale="70" zoomScaleNormal="70" workbookViewId="0">
      <pane xSplit="5" ySplit="5" topLeftCell="V33" activePane="bottomRight" state="frozen"/>
      <selection activeCell="A13" sqref="A13"/>
      <selection pane="topRight" activeCell="F13" sqref="F13"/>
      <selection pane="bottomLeft" activeCell="A18" sqref="A18"/>
      <selection pane="bottomRight" activeCell="W37" sqref="W37:X37"/>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1.5703125" style="2" customWidth="1"/>
    <col min="24" max="24" width="24.5703125" style="2" customWidth="1"/>
    <col min="25" max="25" width="16.85546875" style="2" customWidth="1"/>
    <col min="26" max="26" width="46.7109375" style="126" customWidth="1"/>
    <col min="27" max="27" width="25.7109375" style="126" customWidth="1"/>
    <col min="28" max="28" width="12.140625" style="2" hidden="1" customWidth="1"/>
    <col min="29" max="29" width="15.7109375" style="2" hidden="1" customWidth="1"/>
    <col min="30"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20.42578125" style="2" customWidth="1"/>
    <col min="44" max="44" width="16.42578125" style="2" customWidth="1"/>
    <col min="45" max="45" width="15.7109375" style="2" customWidth="1"/>
    <col min="46" max="46" width="48.85546875" style="126" customWidth="1"/>
    <col min="47" max="47" width="17.5703125" style="2" customWidth="1"/>
    <col min="48" max="48" width="16.28515625" style="2" customWidth="1"/>
    <col min="49" max="16384" width="10.85546875" style="2"/>
  </cols>
  <sheetData>
    <row r="1" spans="1:49" ht="70.5" customHeight="1" x14ac:dyDescent="0.25">
      <c r="A1" s="145" t="s">
        <v>105</v>
      </c>
      <c r="B1" s="146"/>
      <c r="C1" s="146"/>
      <c r="D1" s="146"/>
      <c r="E1" s="146"/>
      <c r="F1" s="146"/>
      <c r="G1" s="146"/>
      <c r="H1" s="146"/>
      <c r="I1" s="146"/>
      <c r="J1" s="146"/>
      <c r="K1" s="146"/>
      <c r="L1" s="146"/>
      <c r="M1" s="147"/>
      <c r="N1" s="148" t="s">
        <v>176</v>
      </c>
      <c r="O1" s="149"/>
      <c r="P1" s="149"/>
      <c r="Q1" s="149"/>
      <c r="R1" s="150"/>
      <c r="S1" s="154"/>
      <c r="T1" s="144"/>
      <c r="U1" s="144"/>
      <c r="V1" s="144"/>
      <c r="W1" s="107"/>
      <c r="X1" s="144"/>
      <c r="Y1" s="144"/>
      <c r="Z1" s="155"/>
      <c r="AA1" s="155"/>
      <c r="AB1" s="144"/>
      <c r="AC1" s="144"/>
      <c r="AD1" s="144"/>
      <c r="AE1" s="144"/>
      <c r="AF1" s="144"/>
      <c r="AG1" s="144"/>
      <c r="AH1" s="144"/>
      <c r="AI1" s="144"/>
      <c r="AJ1" s="144"/>
      <c r="AK1" s="144"/>
      <c r="AL1" s="144"/>
      <c r="AM1" s="144"/>
      <c r="AN1" s="144"/>
      <c r="AO1" s="144"/>
      <c r="AP1" s="144"/>
      <c r="AQ1" s="144"/>
      <c r="AR1" s="144"/>
      <c r="AS1" s="144"/>
      <c r="AT1" s="155"/>
      <c r="AU1" s="144"/>
      <c r="AV1" s="144"/>
      <c r="AW1" s="144"/>
    </row>
    <row r="2" spans="1:49" s="3" customFormat="1" ht="23.45" customHeight="1" x14ac:dyDescent="0.25">
      <c r="A2" s="156"/>
      <c r="B2" s="157"/>
      <c r="C2" s="157"/>
      <c r="D2" s="157"/>
      <c r="E2" s="157"/>
      <c r="F2" s="157"/>
      <c r="G2" s="157"/>
      <c r="H2" s="157"/>
      <c r="I2" s="157"/>
      <c r="J2" s="157"/>
      <c r="K2" s="157"/>
      <c r="L2" s="157"/>
      <c r="M2" s="158"/>
      <c r="N2" s="151"/>
      <c r="O2" s="152"/>
      <c r="P2" s="152"/>
      <c r="Q2" s="152"/>
      <c r="R2" s="153"/>
      <c r="S2" s="154"/>
      <c r="T2" s="144"/>
      <c r="U2" s="144"/>
      <c r="V2" s="144"/>
      <c r="W2" s="107"/>
      <c r="X2" s="144"/>
      <c r="Y2" s="144"/>
      <c r="Z2" s="155"/>
      <c r="AA2" s="155"/>
      <c r="AB2" s="144"/>
      <c r="AC2" s="144"/>
      <c r="AD2" s="144"/>
      <c r="AE2" s="144"/>
      <c r="AF2" s="144"/>
      <c r="AG2" s="144"/>
      <c r="AH2" s="144"/>
      <c r="AI2" s="144"/>
      <c r="AJ2" s="144"/>
      <c r="AK2" s="144"/>
      <c r="AL2" s="144"/>
      <c r="AM2" s="144"/>
      <c r="AN2" s="144"/>
      <c r="AO2" s="144"/>
      <c r="AP2" s="144"/>
      <c r="AQ2" s="144"/>
      <c r="AR2" s="144"/>
      <c r="AS2" s="144"/>
      <c r="AT2" s="155"/>
      <c r="AU2" s="144"/>
      <c r="AV2" s="144"/>
      <c r="AW2" s="144"/>
    </row>
    <row r="3" spans="1:49" ht="15" customHeight="1" x14ac:dyDescent="0.25">
      <c r="A3" s="159"/>
      <c r="B3" s="160"/>
      <c r="C3" s="160"/>
      <c r="D3" s="160"/>
      <c r="E3" s="160"/>
      <c r="F3" s="160"/>
      <c r="G3" s="160"/>
      <c r="H3" s="160"/>
      <c r="I3" s="160"/>
      <c r="J3" s="160"/>
      <c r="K3" s="160"/>
      <c r="L3" s="160"/>
      <c r="M3" s="160"/>
      <c r="N3" s="160"/>
      <c r="O3" s="160"/>
      <c r="P3" s="160"/>
      <c r="Q3" s="160"/>
      <c r="R3" s="160"/>
      <c r="S3" s="4"/>
      <c r="T3" s="4"/>
      <c r="U3" s="4"/>
      <c r="V3" s="4"/>
      <c r="W3" s="4"/>
      <c r="X3" s="4"/>
      <c r="Y3" s="4"/>
      <c r="Z3" s="120"/>
      <c r="AA3" s="120"/>
      <c r="AB3" s="4"/>
      <c r="AC3" s="4"/>
      <c r="AD3" s="4"/>
      <c r="AE3" s="4"/>
      <c r="AF3" s="4"/>
      <c r="AG3" s="4"/>
      <c r="AH3" s="4"/>
      <c r="AI3" s="4"/>
      <c r="AJ3" s="4"/>
      <c r="AK3" s="4"/>
      <c r="AL3" s="4"/>
      <c r="AM3" s="4"/>
      <c r="AN3" s="4"/>
      <c r="AO3" s="4"/>
      <c r="AP3" s="4"/>
      <c r="AQ3" s="4"/>
      <c r="AR3" s="4"/>
      <c r="AS3" s="4"/>
      <c r="AT3" s="120"/>
      <c r="AU3" s="4"/>
      <c r="AV3" s="4"/>
      <c r="AW3" s="4"/>
    </row>
    <row r="4" spans="1:49" ht="15" customHeight="1" x14ac:dyDescent="0.25">
      <c r="A4" s="161" t="s">
        <v>0</v>
      </c>
      <c r="B4" s="162"/>
      <c r="C4" s="162"/>
      <c r="D4" s="162"/>
      <c r="E4" s="162"/>
      <c r="F4" s="162"/>
      <c r="G4" s="162"/>
      <c r="H4" s="162"/>
      <c r="I4" s="162"/>
      <c r="J4" s="162"/>
      <c r="K4" s="162"/>
      <c r="L4" s="162"/>
      <c r="M4" s="162"/>
      <c r="N4" s="162"/>
      <c r="O4" s="162"/>
      <c r="P4" s="162"/>
      <c r="Q4" s="162"/>
      <c r="R4" s="162"/>
      <c r="S4" s="4"/>
      <c r="T4" s="4"/>
      <c r="U4" s="4"/>
      <c r="V4" s="4"/>
      <c r="W4" s="4"/>
      <c r="X4" s="4"/>
      <c r="Y4" s="4"/>
      <c r="Z4" s="120"/>
      <c r="AA4" s="120"/>
      <c r="AB4" s="4"/>
      <c r="AC4" s="4"/>
      <c r="AD4" s="4"/>
      <c r="AE4" s="4"/>
      <c r="AF4" s="4"/>
      <c r="AG4" s="4"/>
      <c r="AH4" s="4"/>
      <c r="AI4" s="4"/>
      <c r="AJ4" s="4"/>
      <c r="AK4" s="4"/>
      <c r="AL4" s="4"/>
      <c r="AM4" s="4"/>
      <c r="AN4" s="4"/>
      <c r="AO4" s="4"/>
      <c r="AP4" s="4"/>
      <c r="AQ4" s="4"/>
      <c r="AR4" s="4"/>
      <c r="AS4" s="4"/>
      <c r="AT4" s="120"/>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07"/>
      <c r="X5" s="107"/>
      <c r="Y5" s="107"/>
      <c r="Z5" s="121"/>
      <c r="AA5" s="121"/>
      <c r="AB5" s="107"/>
      <c r="AC5" s="107"/>
      <c r="AD5" s="107"/>
      <c r="AE5" s="107"/>
      <c r="AF5" s="107"/>
      <c r="AG5" s="107"/>
      <c r="AH5" s="107"/>
      <c r="AI5" s="107"/>
      <c r="AJ5" s="107"/>
      <c r="AK5" s="107"/>
      <c r="AL5" s="107"/>
      <c r="AM5" s="107"/>
      <c r="AN5" s="107"/>
      <c r="AO5" s="107"/>
      <c r="AP5" s="107"/>
      <c r="AQ5" s="107"/>
      <c r="AR5" s="107"/>
      <c r="AS5" s="107"/>
      <c r="AT5" s="121"/>
      <c r="AU5" s="107"/>
      <c r="AV5" s="107"/>
      <c r="AW5" s="1"/>
    </row>
    <row r="6" spans="1:49" ht="15" customHeight="1" x14ac:dyDescent="0.25">
      <c r="A6" s="163" t="s">
        <v>1</v>
      </c>
      <c r="B6" s="164"/>
      <c r="C6" s="169" t="s">
        <v>179</v>
      </c>
      <c r="D6" s="170"/>
      <c r="E6" s="171"/>
      <c r="F6" s="178" t="s">
        <v>2</v>
      </c>
      <c r="G6" s="179"/>
      <c r="H6" s="179"/>
      <c r="I6" s="179"/>
      <c r="J6" s="179"/>
      <c r="K6" s="179"/>
      <c r="L6" s="179"/>
      <c r="M6" s="180"/>
      <c r="N6" s="1"/>
      <c r="O6" s="1"/>
      <c r="P6" s="1"/>
      <c r="Q6" s="1"/>
      <c r="R6" s="1"/>
      <c r="S6" s="1"/>
      <c r="T6" s="1"/>
      <c r="U6" s="1"/>
      <c r="V6" s="1"/>
      <c r="W6" s="107"/>
      <c r="X6" s="107"/>
      <c r="Y6" s="107"/>
      <c r="Z6" s="121"/>
      <c r="AA6" s="121"/>
      <c r="AB6" s="107"/>
      <c r="AC6" s="107"/>
      <c r="AD6" s="107"/>
      <c r="AE6" s="107"/>
      <c r="AF6" s="107"/>
      <c r="AG6" s="107"/>
      <c r="AH6" s="107"/>
      <c r="AI6" s="107"/>
      <c r="AJ6" s="107"/>
      <c r="AK6" s="107"/>
      <c r="AL6" s="107"/>
      <c r="AM6" s="107"/>
      <c r="AN6" s="107"/>
      <c r="AO6" s="107"/>
      <c r="AP6" s="107"/>
      <c r="AQ6" s="107"/>
      <c r="AR6" s="107"/>
      <c r="AS6" s="107"/>
      <c r="AT6" s="121"/>
      <c r="AU6" s="107"/>
      <c r="AV6" s="107"/>
      <c r="AW6" s="1"/>
    </row>
    <row r="7" spans="1:49" ht="15" customHeight="1" x14ac:dyDescent="0.25">
      <c r="A7" s="165"/>
      <c r="B7" s="166"/>
      <c r="C7" s="172"/>
      <c r="D7" s="173"/>
      <c r="E7" s="174"/>
      <c r="F7" s="6" t="s">
        <v>3</v>
      </c>
      <c r="G7" s="181" t="s">
        <v>4</v>
      </c>
      <c r="H7" s="183"/>
      <c r="I7" s="181" t="s">
        <v>5</v>
      </c>
      <c r="J7" s="182"/>
      <c r="K7" s="182"/>
      <c r="L7" s="182"/>
      <c r="M7" s="183"/>
      <c r="N7" s="1"/>
      <c r="O7" s="1"/>
      <c r="P7" s="1"/>
      <c r="Q7" s="1"/>
      <c r="R7" s="1"/>
      <c r="S7" s="1"/>
      <c r="T7" s="1"/>
      <c r="U7" s="1"/>
      <c r="V7" s="1"/>
      <c r="W7" s="107"/>
      <c r="X7" s="107"/>
      <c r="Y7" s="107"/>
      <c r="Z7" s="121"/>
      <c r="AA7" s="121"/>
      <c r="AB7" s="107"/>
      <c r="AC7" s="107"/>
      <c r="AD7" s="107"/>
      <c r="AE7" s="107"/>
      <c r="AF7" s="107"/>
      <c r="AG7" s="107"/>
      <c r="AH7" s="107"/>
      <c r="AI7" s="107"/>
      <c r="AJ7" s="107"/>
      <c r="AK7" s="107"/>
      <c r="AL7" s="107"/>
      <c r="AM7" s="107"/>
      <c r="AN7" s="107"/>
      <c r="AO7" s="107"/>
      <c r="AP7" s="107"/>
      <c r="AQ7" s="107"/>
      <c r="AR7" s="107"/>
      <c r="AS7" s="107"/>
      <c r="AT7" s="121"/>
      <c r="AU7" s="107"/>
      <c r="AV7" s="107"/>
      <c r="AW7" s="1"/>
    </row>
    <row r="8" spans="1:49" ht="15" customHeight="1" x14ac:dyDescent="0.25">
      <c r="A8" s="165"/>
      <c r="B8" s="166"/>
      <c r="C8" s="172"/>
      <c r="D8" s="173"/>
      <c r="E8" s="174"/>
      <c r="F8" s="7">
        <v>1</v>
      </c>
      <c r="G8" s="258" t="s">
        <v>175</v>
      </c>
      <c r="H8" s="259"/>
      <c r="I8" s="184" t="s">
        <v>177</v>
      </c>
      <c r="J8" s="185"/>
      <c r="K8" s="185"/>
      <c r="L8" s="185"/>
      <c r="M8" s="186"/>
      <c r="N8" s="1"/>
      <c r="O8" s="1"/>
      <c r="P8" s="1"/>
      <c r="Q8" s="1"/>
      <c r="R8" s="1"/>
      <c r="S8" s="1"/>
      <c r="T8" s="1"/>
      <c r="U8" s="1"/>
      <c r="V8" s="1"/>
      <c r="W8" s="107"/>
      <c r="X8" s="107"/>
      <c r="Y8" s="107"/>
      <c r="Z8" s="121"/>
      <c r="AA8" s="121"/>
      <c r="AB8" s="107"/>
      <c r="AC8" s="107"/>
      <c r="AD8" s="107"/>
      <c r="AE8" s="107"/>
      <c r="AF8" s="107"/>
      <c r="AG8" s="107"/>
      <c r="AH8" s="107"/>
      <c r="AI8" s="107"/>
      <c r="AJ8" s="107"/>
      <c r="AK8" s="107"/>
      <c r="AL8" s="107"/>
      <c r="AM8" s="107"/>
      <c r="AN8" s="107"/>
      <c r="AO8" s="107"/>
      <c r="AP8" s="107"/>
      <c r="AQ8" s="107"/>
      <c r="AR8" s="107"/>
      <c r="AS8" s="107"/>
      <c r="AT8" s="121"/>
      <c r="AU8" s="107"/>
      <c r="AV8" s="107"/>
      <c r="AW8" s="1"/>
    </row>
    <row r="9" spans="1:49" x14ac:dyDescent="0.25">
      <c r="A9" s="165"/>
      <c r="B9" s="166"/>
      <c r="C9" s="172"/>
      <c r="D9" s="173"/>
      <c r="E9" s="174"/>
      <c r="F9" s="106">
        <v>2</v>
      </c>
      <c r="G9" s="272" t="s">
        <v>178</v>
      </c>
      <c r="H9" s="273"/>
      <c r="I9" s="274" t="s">
        <v>180</v>
      </c>
      <c r="J9" s="275"/>
      <c r="K9" s="275"/>
      <c r="L9" s="275"/>
      <c r="M9" s="276"/>
      <c r="N9" s="1"/>
      <c r="O9" s="1"/>
      <c r="P9" s="1"/>
      <c r="Q9" s="1"/>
      <c r="R9" s="1"/>
      <c r="S9" s="1"/>
      <c r="T9" s="1"/>
      <c r="U9" s="1"/>
      <c r="V9" s="1"/>
      <c r="W9" s="107"/>
      <c r="X9" s="107"/>
      <c r="Y9" s="107"/>
      <c r="Z9" s="121"/>
      <c r="AA9" s="121"/>
      <c r="AB9" s="107"/>
      <c r="AC9" s="107"/>
      <c r="AD9" s="107"/>
      <c r="AE9" s="107"/>
      <c r="AF9" s="107"/>
      <c r="AG9" s="107"/>
      <c r="AH9" s="107"/>
      <c r="AI9" s="107"/>
      <c r="AJ9" s="107"/>
      <c r="AK9" s="107"/>
      <c r="AL9" s="107"/>
      <c r="AM9" s="107"/>
      <c r="AN9" s="107"/>
      <c r="AO9" s="107"/>
      <c r="AP9" s="107"/>
      <c r="AQ9" s="107"/>
      <c r="AR9" s="107"/>
      <c r="AS9" s="107"/>
      <c r="AT9" s="121"/>
      <c r="AU9" s="107"/>
      <c r="AV9" s="107"/>
      <c r="AW9" s="1"/>
    </row>
    <row r="10" spans="1:49" ht="34.5" customHeight="1" x14ac:dyDescent="0.25">
      <c r="A10" s="165"/>
      <c r="B10" s="166"/>
      <c r="C10" s="172"/>
      <c r="D10" s="173"/>
      <c r="E10" s="174"/>
      <c r="F10" s="106">
        <v>3</v>
      </c>
      <c r="G10" s="272" t="s">
        <v>181</v>
      </c>
      <c r="H10" s="273"/>
      <c r="I10" s="274" t="s">
        <v>182</v>
      </c>
      <c r="J10" s="275"/>
      <c r="K10" s="275"/>
      <c r="L10" s="275"/>
      <c r="M10" s="276"/>
      <c r="N10" s="105"/>
      <c r="O10" s="105"/>
      <c r="P10" s="105"/>
      <c r="Q10" s="105"/>
      <c r="R10" s="105"/>
      <c r="S10" s="105"/>
      <c r="T10" s="105"/>
      <c r="U10" s="105"/>
      <c r="V10" s="105"/>
      <c r="W10" s="107"/>
      <c r="X10" s="107"/>
      <c r="Y10" s="107"/>
      <c r="Z10" s="121"/>
      <c r="AA10" s="121"/>
      <c r="AB10" s="107"/>
      <c r="AC10" s="107"/>
      <c r="AD10" s="107"/>
      <c r="AE10" s="107"/>
      <c r="AF10" s="107"/>
      <c r="AG10" s="107"/>
      <c r="AH10" s="107"/>
      <c r="AI10" s="107"/>
      <c r="AJ10" s="107"/>
      <c r="AK10" s="107"/>
      <c r="AL10" s="107"/>
      <c r="AM10" s="107"/>
      <c r="AN10" s="107"/>
      <c r="AO10" s="107"/>
      <c r="AP10" s="107"/>
      <c r="AQ10" s="107"/>
      <c r="AR10" s="107"/>
      <c r="AS10" s="107"/>
      <c r="AT10" s="121"/>
      <c r="AU10" s="107"/>
      <c r="AV10" s="107"/>
      <c r="AW10" s="105"/>
    </row>
    <row r="11" spans="1:49" ht="44.25" customHeight="1" x14ac:dyDescent="0.25">
      <c r="A11" s="165"/>
      <c r="B11" s="166"/>
      <c r="C11" s="172"/>
      <c r="D11" s="173"/>
      <c r="E11" s="174"/>
      <c r="F11" s="106">
        <v>4</v>
      </c>
      <c r="G11" s="272" t="s">
        <v>183</v>
      </c>
      <c r="H11" s="273"/>
      <c r="I11" s="274"/>
      <c r="J11" s="275"/>
      <c r="K11" s="275"/>
      <c r="L11" s="275"/>
      <c r="M11" s="276"/>
      <c r="N11" s="105"/>
      <c r="O11" s="105"/>
      <c r="P11" s="105"/>
      <c r="Q11" s="105"/>
      <c r="R11" s="105"/>
      <c r="S11" s="105"/>
      <c r="T11" s="105"/>
      <c r="U11" s="105"/>
      <c r="V11" s="105"/>
      <c r="W11" s="107"/>
      <c r="X11" s="107"/>
      <c r="Y11" s="107"/>
      <c r="Z11" s="121"/>
      <c r="AA11" s="121"/>
      <c r="AB11" s="107"/>
      <c r="AC11" s="107"/>
      <c r="AD11" s="107"/>
      <c r="AE11" s="107"/>
      <c r="AF11" s="107"/>
      <c r="AG11" s="107"/>
      <c r="AH11" s="107"/>
      <c r="AI11" s="107"/>
      <c r="AJ11" s="107"/>
      <c r="AK11" s="107"/>
      <c r="AL11" s="107"/>
      <c r="AM11" s="107"/>
      <c r="AN11" s="107"/>
      <c r="AO11" s="107"/>
      <c r="AP11" s="107"/>
      <c r="AQ11" s="107"/>
      <c r="AR11" s="107"/>
      <c r="AS11" s="107"/>
      <c r="AT11" s="121"/>
      <c r="AU11" s="107"/>
      <c r="AV11" s="107"/>
      <c r="AW11" s="105"/>
    </row>
    <row r="12" spans="1:49" ht="17.25" customHeight="1" x14ac:dyDescent="0.25">
      <c r="A12" s="167"/>
      <c r="B12" s="168"/>
      <c r="C12" s="175"/>
      <c r="D12" s="176"/>
      <c r="E12" s="177"/>
      <c r="F12" s="7"/>
      <c r="G12" s="258"/>
      <c r="H12" s="259"/>
      <c r="I12" s="184"/>
      <c r="J12" s="185"/>
      <c r="K12" s="185"/>
      <c r="L12" s="185"/>
      <c r="M12" s="186"/>
      <c r="N12" s="1"/>
      <c r="O12" s="1"/>
      <c r="P12" s="1"/>
      <c r="Q12" s="1"/>
      <c r="R12" s="1"/>
      <c r="S12" s="1"/>
      <c r="T12" s="1"/>
      <c r="U12" s="1"/>
      <c r="V12" s="1"/>
      <c r="W12" s="107"/>
      <c r="X12" s="107"/>
      <c r="Y12" s="107"/>
      <c r="Z12" s="121"/>
      <c r="AA12" s="121"/>
      <c r="AB12" s="107"/>
      <c r="AC12" s="107"/>
      <c r="AD12" s="107"/>
      <c r="AE12" s="107"/>
      <c r="AF12" s="107"/>
      <c r="AG12" s="107"/>
      <c r="AH12" s="107"/>
      <c r="AI12" s="107"/>
      <c r="AJ12" s="107"/>
      <c r="AK12" s="107"/>
      <c r="AL12" s="107"/>
      <c r="AM12" s="107"/>
      <c r="AN12" s="107"/>
      <c r="AO12" s="107"/>
      <c r="AP12" s="107"/>
      <c r="AQ12" s="107"/>
      <c r="AR12" s="107"/>
      <c r="AS12" s="107"/>
      <c r="AT12" s="121"/>
      <c r="AU12" s="107"/>
      <c r="AV12" s="107"/>
      <c r="AW12" s="1"/>
    </row>
    <row r="13" spans="1:49" ht="19.5" customHeight="1" thickBot="1" x14ac:dyDescent="0.3">
      <c r="A13" s="1"/>
      <c r="B13" s="1"/>
      <c r="C13" s="1"/>
      <c r="D13" s="1"/>
      <c r="E13" s="1"/>
      <c r="F13" s="1"/>
      <c r="G13" s="1"/>
      <c r="H13" s="1"/>
      <c r="I13" s="1"/>
      <c r="J13" s="1"/>
      <c r="K13" s="1"/>
      <c r="L13" s="1"/>
      <c r="M13" s="1"/>
      <c r="N13" s="1"/>
      <c r="O13" s="1"/>
      <c r="P13" s="1"/>
      <c r="Q13" s="1"/>
      <c r="R13" s="1"/>
      <c r="S13" s="1"/>
      <c r="T13" s="1"/>
      <c r="U13" s="1"/>
      <c r="V13" s="1"/>
      <c r="W13" s="107"/>
      <c r="X13" s="107"/>
      <c r="Y13" s="107"/>
      <c r="Z13" s="121"/>
      <c r="AA13" s="121"/>
      <c r="AB13" s="107"/>
      <c r="AC13" s="107"/>
      <c r="AD13" s="107"/>
      <c r="AE13" s="107"/>
      <c r="AF13" s="107"/>
      <c r="AG13" s="107"/>
      <c r="AH13" s="107"/>
      <c r="AI13" s="107"/>
      <c r="AJ13" s="107"/>
      <c r="AK13" s="107"/>
      <c r="AL13" s="107"/>
      <c r="AM13" s="107"/>
      <c r="AN13" s="107"/>
      <c r="AO13" s="107"/>
      <c r="AP13" s="107"/>
      <c r="AQ13" s="107"/>
      <c r="AR13" s="107"/>
      <c r="AS13" s="107"/>
      <c r="AT13" s="121"/>
      <c r="AU13" s="107"/>
      <c r="AV13" s="107"/>
      <c r="AW13" s="1"/>
    </row>
    <row r="14" spans="1:49" ht="15" customHeight="1" x14ac:dyDescent="0.25">
      <c r="A14" s="187" t="s">
        <v>6</v>
      </c>
      <c r="B14" s="188"/>
      <c r="C14" s="191" t="s">
        <v>7</v>
      </c>
      <c r="D14" s="194" t="s">
        <v>8</v>
      </c>
      <c r="E14" s="195"/>
      <c r="F14" s="188"/>
      <c r="G14" s="198" t="s">
        <v>9</v>
      </c>
      <c r="H14" s="198"/>
      <c r="I14" s="198"/>
      <c r="J14" s="198"/>
      <c r="K14" s="198"/>
      <c r="L14" s="198"/>
      <c r="M14" s="198"/>
      <c r="N14" s="198"/>
      <c r="O14" s="198"/>
      <c r="P14" s="198"/>
      <c r="Q14" s="199"/>
      <c r="R14" s="220" t="s">
        <v>10</v>
      </c>
      <c r="S14" s="221"/>
      <c r="T14" s="221"/>
      <c r="U14" s="221"/>
      <c r="V14" s="222"/>
      <c r="W14" s="229" t="s">
        <v>11</v>
      </c>
      <c r="X14" s="229"/>
      <c r="Y14" s="229"/>
      <c r="Z14" s="229"/>
      <c r="AA14" s="230"/>
      <c r="AB14" s="231" t="s">
        <v>12</v>
      </c>
      <c r="AC14" s="232"/>
      <c r="AD14" s="232"/>
      <c r="AE14" s="232"/>
      <c r="AF14" s="233"/>
      <c r="AG14" s="234" t="s">
        <v>12</v>
      </c>
      <c r="AH14" s="234"/>
      <c r="AI14" s="234"/>
      <c r="AJ14" s="234"/>
      <c r="AK14" s="235"/>
      <c r="AL14" s="232" t="s">
        <v>12</v>
      </c>
      <c r="AM14" s="232"/>
      <c r="AN14" s="232"/>
      <c r="AO14" s="232"/>
      <c r="AP14" s="233"/>
      <c r="AQ14" s="236" t="s">
        <v>13</v>
      </c>
      <c r="AR14" s="237"/>
      <c r="AS14" s="237"/>
      <c r="AT14" s="238"/>
      <c r="AU14" s="8"/>
    </row>
    <row r="15" spans="1:49" s="9" customFormat="1" x14ac:dyDescent="0.25">
      <c r="A15" s="189"/>
      <c r="B15" s="166"/>
      <c r="C15" s="192"/>
      <c r="D15" s="165"/>
      <c r="E15" s="196"/>
      <c r="F15" s="166"/>
      <c r="G15" s="200"/>
      <c r="H15" s="200"/>
      <c r="I15" s="200"/>
      <c r="J15" s="200"/>
      <c r="K15" s="200"/>
      <c r="L15" s="200"/>
      <c r="M15" s="200"/>
      <c r="N15" s="200"/>
      <c r="O15" s="200"/>
      <c r="P15" s="200"/>
      <c r="Q15" s="201"/>
      <c r="R15" s="223"/>
      <c r="S15" s="224"/>
      <c r="T15" s="224"/>
      <c r="U15" s="224"/>
      <c r="V15" s="225"/>
      <c r="W15" s="239" t="s">
        <v>14</v>
      </c>
      <c r="X15" s="239"/>
      <c r="Y15" s="239"/>
      <c r="Z15" s="239"/>
      <c r="AA15" s="240"/>
      <c r="AB15" s="260" t="s">
        <v>15</v>
      </c>
      <c r="AC15" s="261"/>
      <c r="AD15" s="261"/>
      <c r="AE15" s="261"/>
      <c r="AF15" s="262"/>
      <c r="AG15" s="266" t="s">
        <v>16</v>
      </c>
      <c r="AH15" s="267"/>
      <c r="AI15" s="267"/>
      <c r="AJ15" s="267"/>
      <c r="AK15" s="268"/>
      <c r="AL15" s="260" t="s">
        <v>17</v>
      </c>
      <c r="AM15" s="261"/>
      <c r="AN15" s="261"/>
      <c r="AO15" s="261"/>
      <c r="AP15" s="262"/>
      <c r="AQ15" s="204" t="s">
        <v>18</v>
      </c>
      <c r="AR15" s="205"/>
      <c r="AS15" s="205"/>
      <c r="AT15" s="206"/>
      <c r="AU15" s="8"/>
    </row>
    <row r="16" spans="1:49" s="9" customFormat="1" x14ac:dyDescent="0.25">
      <c r="A16" s="190"/>
      <c r="B16" s="168"/>
      <c r="C16" s="192"/>
      <c r="D16" s="167"/>
      <c r="E16" s="197"/>
      <c r="F16" s="168"/>
      <c r="G16" s="202"/>
      <c r="H16" s="202"/>
      <c r="I16" s="202"/>
      <c r="J16" s="202"/>
      <c r="K16" s="202"/>
      <c r="L16" s="202"/>
      <c r="M16" s="202"/>
      <c r="N16" s="202"/>
      <c r="O16" s="202"/>
      <c r="P16" s="202"/>
      <c r="Q16" s="203"/>
      <c r="R16" s="226"/>
      <c r="S16" s="227"/>
      <c r="T16" s="227"/>
      <c r="U16" s="227"/>
      <c r="V16" s="228"/>
      <c r="W16" s="241"/>
      <c r="X16" s="241"/>
      <c r="Y16" s="241"/>
      <c r="Z16" s="241"/>
      <c r="AA16" s="242"/>
      <c r="AB16" s="263"/>
      <c r="AC16" s="264"/>
      <c r="AD16" s="264"/>
      <c r="AE16" s="264"/>
      <c r="AF16" s="265"/>
      <c r="AG16" s="269"/>
      <c r="AH16" s="270"/>
      <c r="AI16" s="270"/>
      <c r="AJ16" s="270"/>
      <c r="AK16" s="271"/>
      <c r="AL16" s="263"/>
      <c r="AM16" s="264"/>
      <c r="AN16" s="264"/>
      <c r="AO16" s="264"/>
      <c r="AP16" s="265"/>
      <c r="AQ16" s="207"/>
      <c r="AR16" s="208"/>
      <c r="AS16" s="208"/>
      <c r="AT16" s="209"/>
      <c r="AU16" s="8"/>
    </row>
    <row r="17" spans="1:48" s="9" customFormat="1" ht="75.75" thickBot="1" x14ac:dyDescent="0.3">
      <c r="A17" s="10" t="s">
        <v>19</v>
      </c>
      <c r="B17" s="11" t="s">
        <v>20</v>
      </c>
      <c r="C17" s="193"/>
      <c r="D17" s="12" t="s">
        <v>21</v>
      </c>
      <c r="E17" s="11" t="s">
        <v>22</v>
      </c>
      <c r="F17" s="11" t="s">
        <v>23</v>
      </c>
      <c r="G17" s="13" t="s">
        <v>24</v>
      </c>
      <c r="H17" s="13" t="s">
        <v>25</v>
      </c>
      <c r="I17" s="13" t="s">
        <v>26</v>
      </c>
      <c r="J17" s="13" t="s">
        <v>27</v>
      </c>
      <c r="K17" s="13" t="s">
        <v>28</v>
      </c>
      <c r="L17" s="13" t="s">
        <v>29</v>
      </c>
      <c r="M17" s="13" t="s">
        <v>30</v>
      </c>
      <c r="N17" s="13" t="s">
        <v>31</v>
      </c>
      <c r="O17" s="13" t="s">
        <v>32</v>
      </c>
      <c r="P17" s="13" t="s">
        <v>33</v>
      </c>
      <c r="Q17" s="14" t="s">
        <v>34</v>
      </c>
      <c r="R17" s="15" t="s">
        <v>35</v>
      </c>
      <c r="S17" s="16" t="s">
        <v>36</v>
      </c>
      <c r="T17" s="16" t="s">
        <v>37</v>
      </c>
      <c r="U17" s="16" t="s">
        <v>38</v>
      </c>
      <c r="V17" s="17" t="s">
        <v>99</v>
      </c>
      <c r="W17" s="18" t="s">
        <v>39</v>
      </c>
      <c r="X17" s="19" t="s">
        <v>40</v>
      </c>
      <c r="Y17" s="19" t="s">
        <v>41</v>
      </c>
      <c r="Z17" s="122" t="s">
        <v>42</v>
      </c>
      <c r="AA17" s="127" t="s">
        <v>43</v>
      </c>
      <c r="AB17" s="20" t="s">
        <v>39</v>
      </c>
      <c r="AC17" s="21" t="s">
        <v>40</v>
      </c>
      <c r="AD17" s="21" t="s">
        <v>41</v>
      </c>
      <c r="AE17" s="21" t="s">
        <v>42</v>
      </c>
      <c r="AF17" s="22" t="s">
        <v>43</v>
      </c>
      <c r="AG17" s="23" t="s">
        <v>39</v>
      </c>
      <c r="AH17" s="24" t="s">
        <v>40</v>
      </c>
      <c r="AI17" s="24" t="s">
        <v>41</v>
      </c>
      <c r="AJ17" s="24" t="s">
        <v>42</v>
      </c>
      <c r="AK17" s="25" t="s">
        <v>43</v>
      </c>
      <c r="AL17" s="20" t="s">
        <v>39</v>
      </c>
      <c r="AM17" s="21" t="s">
        <v>40</v>
      </c>
      <c r="AN17" s="21" t="s">
        <v>41</v>
      </c>
      <c r="AO17" s="21" t="s">
        <v>42</v>
      </c>
      <c r="AP17" s="22" t="s">
        <v>43</v>
      </c>
      <c r="AQ17" s="26" t="s">
        <v>39</v>
      </c>
      <c r="AR17" s="27" t="s">
        <v>44</v>
      </c>
      <c r="AS17" s="27" t="s">
        <v>45</v>
      </c>
      <c r="AT17" s="130" t="s">
        <v>46</v>
      </c>
      <c r="AU17" s="8"/>
    </row>
    <row r="18" spans="1:48" s="74" customFormat="1" ht="99.75" customHeight="1" x14ac:dyDescent="0.25">
      <c r="A18" s="56">
        <v>4</v>
      </c>
      <c r="B18" s="57" t="s">
        <v>47</v>
      </c>
      <c r="C18" s="58" t="s">
        <v>48</v>
      </c>
      <c r="D18" s="59">
        <v>1</v>
      </c>
      <c r="E18" s="60" t="s">
        <v>100</v>
      </c>
      <c r="F18" s="61" t="s">
        <v>49</v>
      </c>
      <c r="G18" s="62" t="s">
        <v>50</v>
      </c>
      <c r="H18" s="63" t="s">
        <v>51</v>
      </c>
      <c r="I18" s="64" t="s">
        <v>174</v>
      </c>
      <c r="J18" s="59" t="s">
        <v>52</v>
      </c>
      <c r="K18" s="57" t="s">
        <v>53</v>
      </c>
      <c r="L18" s="65">
        <v>0</v>
      </c>
      <c r="M18" s="65">
        <v>0.05</v>
      </c>
      <c r="N18" s="65">
        <v>0.1</v>
      </c>
      <c r="O18" s="65">
        <v>0.2</v>
      </c>
      <c r="P18" s="65">
        <f t="shared" ref="P18:P25" si="0">+O18</f>
        <v>0.2</v>
      </c>
      <c r="Q18" s="66" t="s">
        <v>54</v>
      </c>
      <c r="R18" s="67" t="s">
        <v>55</v>
      </c>
      <c r="S18" s="62" t="s">
        <v>56</v>
      </c>
      <c r="T18" s="57" t="s">
        <v>57</v>
      </c>
      <c r="U18" s="68" t="s">
        <v>59</v>
      </c>
      <c r="V18" s="69" t="s">
        <v>58</v>
      </c>
      <c r="W18" s="70" t="s">
        <v>127</v>
      </c>
      <c r="X18" s="71" t="s">
        <v>127</v>
      </c>
      <c r="Y18" s="71" t="s">
        <v>127</v>
      </c>
      <c r="Z18" s="123" t="s">
        <v>186</v>
      </c>
      <c r="AA18" s="123" t="s">
        <v>127</v>
      </c>
      <c r="AB18" s="70">
        <f t="shared" ref="AB18:AB28" si="1">+M18</f>
        <v>0.05</v>
      </c>
      <c r="AC18" s="71"/>
      <c r="AD18" s="58">
        <f t="shared" ref="AD18:AD28" si="2">IFERROR((AC18/AB18),0)</f>
        <v>0</v>
      </c>
      <c r="AE18" s="59"/>
      <c r="AF18" s="72"/>
      <c r="AG18" s="70">
        <f t="shared" ref="AG18:AG28" si="3">+N18</f>
        <v>0.1</v>
      </c>
      <c r="AH18" s="71"/>
      <c r="AI18" s="58">
        <f t="shared" ref="AI18:AI28" si="4">IFERROR((AH18/AG18),0)</f>
        <v>0</v>
      </c>
      <c r="AJ18" s="59"/>
      <c r="AK18" s="72"/>
      <c r="AL18" s="70">
        <f t="shared" ref="AL18:AL28" si="5">+O18</f>
        <v>0.2</v>
      </c>
      <c r="AM18" s="71"/>
      <c r="AN18" s="58">
        <f t="shared" ref="AN18:AN28" si="6">IFERROR((AM18/AL18),0)</f>
        <v>0</v>
      </c>
      <c r="AO18" s="59"/>
      <c r="AP18" s="72"/>
      <c r="AQ18" s="108">
        <f t="shared" ref="AQ18:AQ28" si="7">+P18</f>
        <v>0.2</v>
      </c>
      <c r="AR18" s="139">
        <v>0</v>
      </c>
      <c r="AS18" s="134">
        <f>IF(AR18/AQ18&gt;100%,100%,AR18/AQ18)</f>
        <v>0</v>
      </c>
      <c r="AT18" s="123" t="s">
        <v>185</v>
      </c>
      <c r="AU18" s="73"/>
    </row>
    <row r="19" spans="1:48" s="74" customFormat="1" ht="88.5" customHeight="1" x14ac:dyDescent="0.25">
      <c r="A19" s="75">
        <v>4</v>
      </c>
      <c r="B19" s="62" t="s">
        <v>47</v>
      </c>
      <c r="C19" s="65" t="s">
        <v>60</v>
      </c>
      <c r="D19" s="61">
        <v>2</v>
      </c>
      <c r="E19" s="76" t="s">
        <v>61</v>
      </c>
      <c r="F19" s="61" t="s">
        <v>49</v>
      </c>
      <c r="G19" s="76" t="s">
        <v>62</v>
      </c>
      <c r="H19" s="76" t="s">
        <v>63</v>
      </c>
      <c r="I19" s="77">
        <v>0.6</v>
      </c>
      <c r="J19" s="78" t="s">
        <v>52</v>
      </c>
      <c r="K19" s="57" t="s">
        <v>53</v>
      </c>
      <c r="L19" s="79">
        <v>0.12</v>
      </c>
      <c r="M19" s="79">
        <v>0.34</v>
      </c>
      <c r="N19" s="80">
        <v>0.51</v>
      </c>
      <c r="O19" s="80">
        <v>0.68</v>
      </c>
      <c r="P19" s="81">
        <f t="shared" si="0"/>
        <v>0.68</v>
      </c>
      <c r="Q19" s="82" t="s">
        <v>64</v>
      </c>
      <c r="R19" s="83" t="s">
        <v>65</v>
      </c>
      <c r="S19" s="76" t="s">
        <v>66</v>
      </c>
      <c r="T19" s="57" t="s">
        <v>57</v>
      </c>
      <c r="U19" s="84" t="s">
        <v>59</v>
      </c>
      <c r="V19" s="82" t="s">
        <v>67</v>
      </c>
      <c r="W19" s="70">
        <f t="shared" ref="W19:W28" si="8">+L19</f>
        <v>0.12</v>
      </c>
      <c r="X19" s="138">
        <v>0.1268</v>
      </c>
      <c r="Y19" s="134">
        <f>IF(X19/W19&gt;100%,100%,X19/W19)</f>
        <v>1</v>
      </c>
      <c r="Z19" s="124" t="s">
        <v>188</v>
      </c>
      <c r="AA19" s="128" t="s">
        <v>187</v>
      </c>
      <c r="AB19" s="70">
        <f t="shared" si="1"/>
        <v>0.34</v>
      </c>
      <c r="AC19" s="65"/>
      <c r="AD19" s="58">
        <f t="shared" si="2"/>
        <v>0</v>
      </c>
      <c r="AE19" s="61"/>
      <c r="AF19" s="85"/>
      <c r="AG19" s="70">
        <f t="shared" si="3"/>
        <v>0.51</v>
      </c>
      <c r="AH19" s="65"/>
      <c r="AI19" s="58">
        <f t="shared" si="4"/>
        <v>0</v>
      </c>
      <c r="AJ19" s="61"/>
      <c r="AK19" s="85"/>
      <c r="AL19" s="70">
        <f t="shared" si="5"/>
        <v>0.68</v>
      </c>
      <c r="AM19" s="65"/>
      <c r="AN19" s="58">
        <f t="shared" si="6"/>
        <v>0</v>
      </c>
      <c r="AO19" s="61"/>
      <c r="AP19" s="85"/>
      <c r="AQ19" s="108">
        <f t="shared" si="7"/>
        <v>0.68</v>
      </c>
      <c r="AR19" s="139">
        <f t="shared" ref="AR19:AR28" si="9">+X19+AC19+AH19+AM19</f>
        <v>0.1268</v>
      </c>
      <c r="AS19" s="134">
        <f t="shared" ref="AS19:AS35" si="10">IF(AR19/AQ19&gt;100%,100%,AR19/AQ19)</f>
        <v>0.18647058823529411</v>
      </c>
      <c r="AT19" s="128" t="s">
        <v>188</v>
      </c>
      <c r="AU19" s="73"/>
    </row>
    <row r="20" spans="1:48" s="74" customFormat="1" ht="126" customHeight="1" x14ac:dyDescent="0.25">
      <c r="A20" s="75">
        <v>4</v>
      </c>
      <c r="B20" s="62" t="s">
        <v>47</v>
      </c>
      <c r="C20" s="65" t="s">
        <v>60</v>
      </c>
      <c r="D20" s="61">
        <v>3</v>
      </c>
      <c r="E20" s="76" t="s">
        <v>101</v>
      </c>
      <c r="F20" s="61" t="s">
        <v>49</v>
      </c>
      <c r="G20" s="76" t="s">
        <v>68</v>
      </c>
      <c r="H20" s="76" t="s">
        <v>69</v>
      </c>
      <c r="I20" s="77">
        <v>0.6</v>
      </c>
      <c r="J20" s="78" t="s">
        <v>52</v>
      </c>
      <c r="K20" s="57" t="s">
        <v>53</v>
      </c>
      <c r="L20" s="65">
        <v>0.12</v>
      </c>
      <c r="M20" s="65">
        <v>0.3</v>
      </c>
      <c r="N20" s="65">
        <v>0.48</v>
      </c>
      <c r="O20" s="65">
        <v>0.65</v>
      </c>
      <c r="P20" s="65">
        <f t="shared" si="0"/>
        <v>0.65</v>
      </c>
      <c r="Q20" s="82" t="s">
        <v>64</v>
      </c>
      <c r="R20" s="83" t="s">
        <v>65</v>
      </c>
      <c r="S20" s="76" t="s">
        <v>66</v>
      </c>
      <c r="T20" s="57" t="s">
        <v>57</v>
      </c>
      <c r="U20" s="84" t="s">
        <v>59</v>
      </c>
      <c r="V20" s="82" t="s">
        <v>67</v>
      </c>
      <c r="W20" s="70">
        <f t="shared" si="8"/>
        <v>0.12</v>
      </c>
      <c r="X20" s="138">
        <v>0.16830000000000001</v>
      </c>
      <c r="Y20" s="134">
        <f t="shared" ref="Y20:Y35" si="11">IF(X20/W20&gt;100%,100%,X20/W20)</f>
        <v>1</v>
      </c>
      <c r="Z20" s="124" t="s">
        <v>189</v>
      </c>
      <c r="AA20" s="128" t="s">
        <v>187</v>
      </c>
      <c r="AB20" s="70">
        <f t="shared" si="1"/>
        <v>0.3</v>
      </c>
      <c r="AC20" s="65"/>
      <c r="AD20" s="58">
        <f t="shared" si="2"/>
        <v>0</v>
      </c>
      <c r="AE20" s="61"/>
      <c r="AF20" s="85"/>
      <c r="AG20" s="70">
        <f t="shared" si="3"/>
        <v>0.48</v>
      </c>
      <c r="AH20" s="65"/>
      <c r="AI20" s="58">
        <f t="shared" si="4"/>
        <v>0</v>
      </c>
      <c r="AJ20" s="61"/>
      <c r="AK20" s="85"/>
      <c r="AL20" s="70">
        <f t="shared" si="5"/>
        <v>0.65</v>
      </c>
      <c r="AM20" s="65"/>
      <c r="AN20" s="58">
        <f t="shared" si="6"/>
        <v>0</v>
      </c>
      <c r="AO20" s="61"/>
      <c r="AP20" s="85"/>
      <c r="AQ20" s="108">
        <f t="shared" si="7"/>
        <v>0.65</v>
      </c>
      <c r="AR20" s="139">
        <f t="shared" si="9"/>
        <v>0.16830000000000001</v>
      </c>
      <c r="AS20" s="134">
        <f t="shared" si="10"/>
        <v>0.25892307692307692</v>
      </c>
      <c r="AT20" s="128" t="s">
        <v>189</v>
      </c>
      <c r="AU20" s="73"/>
    </row>
    <row r="21" spans="1:48" s="74" customFormat="1" ht="110.25" customHeight="1" x14ac:dyDescent="0.25">
      <c r="A21" s="75">
        <v>4</v>
      </c>
      <c r="B21" s="62" t="s">
        <v>47</v>
      </c>
      <c r="C21" s="65" t="s">
        <v>60</v>
      </c>
      <c r="D21" s="61">
        <v>4</v>
      </c>
      <c r="E21" s="76" t="s">
        <v>102</v>
      </c>
      <c r="F21" s="61" t="s">
        <v>49</v>
      </c>
      <c r="G21" s="76" t="s">
        <v>70</v>
      </c>
      <c r="H21" s="76" t="s">
        <v>71</v>
      </c>
      <c r="I21" s="86">
        <v>0.96489999999999998</v>
      </c>
      <c r="J21" s="78" t="s">
        <v>52</v>
      </c>
      <c r="K21" s="57" t="s">
        <v>53</v>
      </c>
      <c r="L21" s="65">
        <v>0.2</v>
      </c>
      <c r="M21" s="65">
        <v>0.4</v>
      </c>
      <c r="N21" s="65">
        <v>0.6</v>
      </c>
      <c r="O21" s="65">
        <v>0.95</v>
      </c>
      <c r="P21" s="65">
        <f t="shared" si="0"/>
        <v>0.95</v>
      </c>
      <c r="Q21" s="82" t="s">
        <v>64</v>
      </c>
      <c r="R21" s="83" t="s">
        <v>65</v>
      </c>
      <c r="S21" s="76" t="s">
        <v>66</v>
      </c>
      <c r="T21" s="57" t="s">
        <v>57</v>
      </c>
      <c r="U21" s="84" t="s">
        <v>59</v>
      </c>
      <c r="V21" s="82" t="s">
        <v>72</v>
      </c>
      <c r="W21" s="70">
        <f t="shared" si="8"/>
        <v>0.2</v>
      </c>
      <c r="X21" s="138">
        <v>0.21870000000000001</v>
      </c>
      <c r="Y21" s="134">
        <f t="shared" si="11"/>
        <v>1</v>
      </c>
      <c r="Z21" s="124" t="s">
        <v>190</v>
      </c>
      <c r="AA21" s="128" t="s">
        <v>187</v>
      </c>
      <c r="AB21" s="70">
        <f t="shared" si="1"/>
        <v>0.4</v>
      </c>
      <c r="AC21" s="65"/>
      <c r="AD21" s="58">
        <f t="shared" si="2"/>
        <v>0</v>
      </c>
      <c r="AE21" s="61"/>
      <c r="AF21" s="85"/>
      <c r="AG21" s="70">
        <f t="shared" si="3"/>
        <v>0.6</v>
      </c>
      <c r="AH21" s="65"/>
      <c r="AI21" s="58">
        <f t="shared" si="4"/>
        <v>0</v>
      </c>
      <c r="AJ21" s="61"/>
      <c r="AK21" s="85"/>
      <c r="AL21" s="70">
        <f t="shared" si="5"/>
        <v>0.95</v>
      </c>
      <c r="AM21" s="65"/>
      <c r="AN21" s="58">
        <f t="shared" si="6"/>
        <v>0</v>
      </c>
      <c r="AO21" s="61"/>
      <c r="AP21" s="85"/>
      <c r="AQ21" s="108">
        <f t="shared" si="7"/>
        <v>0.95</v>
      </c>
      <c r="AR21" s="139">
        <f t="shared" si="9"/>
        <v>0.21870000000000001</v>
      </c>
      <c r="AS21" s="134">
        <f t="shared" si="10"/>
        <v>0.23021052631578948</v>
      </c>
      <c r="AT21" s="128" t="s">
        <v>194</v>
      </c>
      <c r="AU21" s="73"/>
    </row>
    <row r="22" spans="1:48" s="74" customFormat="1" ht="133.5" customHeight="1" x14ac:dyDescent="0.25">
      <c r="A22" s="75">
        <v>4</v>
      </c>
      <c r="B22" s="62" t="s">
        <v>47</v>
      </c>
      <c r="C22" s="65" t="s">
        <v>60</v>
      </c>
      <c r="D22" s="61">
        <v>5</v>
      </c>
      <c r="E22" s="62" t="s">
        <v>103</v>
      </c>
      <c r="F22" s="61" t="s">
        <v>49</v>
      </c>
      <c r="G22" s="62" t="s">
        <v>73</v>
      </c>
      <c r="H22" s="62" t="s">
        <v>74</v>
      </c>
      <c r="I22" s="81">
        <v>0.25</v>
      </c>
      <c r="J22" s="61" t="s">
        <v>52</v>
      </c>
      <c r="K22" s="57" t="s">
        <v>53</v>
      </c>
      <c r="L22" s="65">
        <v>0.08</v>
      </c>
      <c r="M22" s="65">
        <v>0.2</v>
      </c>
      <c r="N22" s="65">
        <v>0.3</v>
      </c>
      <c r="O22" s="65">
        <v>0.45</v>
      </c>
      <c r="P22" s="65">
        <f t="shared" si="0"/>
        <v>0.45</v>
      </c>
      <c r="Q22" s="66" t="s">
        <v>64</v>
      </c>
      <c r="R22" s="67" t="s">
        <v>65</v>
      </c>
      <c r="S22" s="76" t="s">
        <v>66</v>
      </c>
      <c r="T22" s="57" t="s">
        <v>57</v>
      </c>
      <c r="U22" s="84" t="s">
        <v>59</v>
      </c>
      <c r="V22" s="82" t="s">
        <v>72</v>
      </c>
      <c r="W22" s="70">
        <f t="shared" si="8"/>
        <v>0.08</v>
      </c>
      <c r="X22" s="138">
        <v>2.3900000000000001E-2</v>
      </c>
      <c r="Y22" s="134">
        <f t="shared" si="11"/>
        <v>0.29875000000000002</v>
      </c>
      <c r="Z22" s="124" t="s">
        <v>191</v>
      </c>
      <c r="AA22" s="128" t="s">
        <v>187</v>
      </c>
      <c r="AB22" s="70">
        <f t="shared" si="1"/>
        <v>0.2</v>
      </c>
      <c r="AC22" s="65"/>
      <c r="AD22" s="58">
        <f t="shared" si="2"/>
        <v>0</v>
      </c>
      <c r="AE22" s="61"/>
      <c r="AF22" s="85"/>
      <c r="AG22" s="70">
        <f t="shared" si="3"/>
        <v>0.3</v>
      </c>
      <c r="AH22" s="65"/>
      <c r="AI22" s="58">
        <f t="shared" si="4"/>
        <v>0</v>
      </c>
      <c r="AJ22" s="61"/>
      <c r="AK22" s="85"/>
      <c r="AL22" s="70">
        <f t="shared" si="5"/>
        <v>0.45</v>
      </c>
      <c r="AM22" s="65"/>
      <c r="AN22" s="58">
        <f t="shared" si="6"/>
        <v>0</v>
      </c>
      <c r="AO22" s="61"/>
      <c r="AP22" s="85"/>
      <c r="AQ22" s="108">
        <f t="shared" si="7"/>
        <v>0.45</v>
      </c>
      <c r="AR22" s="139">
        <f t="shared" si="9"/>
        <v>2.3900000000000001E-2</v>
      </c>
      <c r="AS22" s="134">
        <f t="shared" si="10"/>
        <v>5.3111111111111109E-2</v>
      </c>
      <c r="AT22" s="128" t="s">
        <v>195</v>
      </c>
      <c r="AU22" s="73"/>
    </row>
    <row r="23" spans="1:48" s="74" customFormat="1" ht="88.5" customHeight="1" x14ac:dyDescent="0.25">
      <c r="A23" s="75">
        <v>4</v>
      </c>
      <c r="B23" s="62" t="s">
        <v>47</v>
      </c>
      <c r="C23" s="65" t="s">
        <v>60</v>
      </c>
      <c r="D23" s="61">
        <v>6</v>
      </c>
      <c r="E23" s="76" t="s">
        <v>104</v>
      </c>
      <c r="F23" s="78" t="s">
        <v>75</v>
      </c>
      <c r="G23" s="76" t="s">
        <v>76</v>
      </c>
      <c r="H23" s="76" t="s">
        <v>77</v>
      </c>
      <c r="I23" s="77">
        <v>0.95</v>
      </c>
      <c r="J23" s="78" t="s">
        <v>78</v>
      </c>
      <c r="K23" s="57" t="s">
        <v>53</v>
      </c>
      <c r="L23" s="65">
        <v>0.98</v>
      </c>
      <c r="M23" s="65">
        <v>1</v>
      </c>
      <c r="N23" s="65">
        <v>1</v>
      </c>
      <c r="O23" s="65">
        <v>1</v>
      </c>
      <c r="P23" s="65">
        <f t="shared" si="0"/>
        <v>1</v>
      </c>
      <c r="Q23" s="82" t="s">
        <v>64</v>
      </c>
      <c r="R23" s="83" t="s">
        <v>79</v>
      </c>
      <c r="S23" s="76" t="s">
        <v>80</v>
      </c>
      <c r="T23" s="57" t="s">
        <v>57</v>
      </c>
      <c r="U23" s="84" t="s">
        <v>59</v>
      </c>
      <c r="V23" s="87" t="s">
        <v>81</v>
      </c>
      <c r="W23" s="70">
        <f t="shared" si="8"/>
        <v>0.98</v>
      </c>
      <c r="X23" s="138">
        <f>159/160</f>
        <v>0.99375000000000002</v>
      </c>
      <c r="Y23" s="134">
        <f t="shared" si="11"/>
        <v>1</v>
      </c>
      <c r="Z23" s="124" t="s">
        <v>192</v>
      </c>
      <c r="AA23" s="128" t="s">
        <v>187</v>
      </c>
      <c r="AB23" s="70">
        <f t="shared" si="1"/>
        <v>1</v>
      </c>
      <c r="AC23" s="65">
        <v>0</v>
      </c>
      <c r="AD23" s="58">
        <f t="shared" si="2"/>
        <v>0</v>
      </c>
      <c r="AE23" s="61"/>
      <c r="AF23" s="85"/>
      <c r="AG23" s="70">
        <f t="shared" si="3"/>
        <v>1</v>
      </c>
      <c r="AH23" s="65">
        <v>0</v>
      </c>
      <c r="AI23" s="58">
        <f t="shared" si="4"/>
        <v>0</v>
      </c>
      <c r="AJ23" s="61"/>
      <c r="AK23" s="85"/>
      <c r="AL23" s="70">
        <f t="shared" si="5"/>
        <v>1</v>
      </c>
      <c r="AM23" s="65">
        <v>0</v>
      </c>
      <c r="AN23" s="58">
        <f t="shared" si="6"/>
        <v>0</v>
      </c>
      <c r="AO23" s="61"/>
      <c r="AP23" s="85"/>
      <c r="AQ23" s="108">
        <f t="shared" si="7"/>
        <v>1</v>
      </c>
      <c r="AR23" s="139">
        <f>AVERAGE(X23,AC23,AH23,AM23)</f>
        <v>0.24843750000000001</v>
      </c>
      <c r="AS23" s="134">
        <f t="shared" si="10"/>
        <v>0.24843750000000001</v>
      </c>
      <c r="AT23" s="128" t="s">
        <v>196</v>
      </c>
      <c r="AU23" s="73"/>
    </row>
    <row r="24" spans="1:48" s="74" customFormat="1" ht="88.5" customHeight="1" x14ac:dyDescent="0.25">
      <c r="A24" s="75">
        <v>4</v>
      </c>
      <c r="B24" s="62" t="s">
        <v>47</v>
      </c>
      <c r="C24" s="65" t="s">
        <v>60</v>
      </c>
      <c r="D24" s="61">
        <v>7</v>
      </c>
      <c r="E24" s="76" t="s">
        <v>82</v>
      </c>
      <c r="F24" s="61" t="s">
        <v>49</v>
      </c>
      <c r="G24" s="76" t="s">
        <v>83</v>
      </c>
      <c r="H24" s="76" t="s">
        <v>84</v>
      </c>
      <c r="I24" s="77">
        <v>1</v>
      </c>
      <c r="J24" s="78" t="s">
        <v>78</v>
      </c>
      <c r="K24" s="57" t="s">
        <v>53</v>
      </c>
      <c r="L24" s="79">
        <v>1</v>
      </c>
      <c r="M24" s="79">
        <v>1</v>
      </c>
      <c r="N24" s="79">
        <v>1</v>
      </c>
      <c r="O24" s="79">
        <v>1</v>
      </c>
      <c r="P24" s="81">
        <f t="shared" si="0"/>
        <v>1</v>
      </c>
      <c r="Q24" s="82" t="s">
        <v>64</v>
      </c>
      <c r="R24" s="83" t="s">
        <v>79</v>
      </c>
      <c r="S24" s="88" t="s">
        <v>85</v>
      </c>
      <c r="T24" s="57" t="s">
        <v>57</v>
      </c>
      <c r="U24" s="84" t="s">
        <v>59</v>
      </c>
      <c r="V24" s="87" t="s">
        <v>86</v>
      </c>
      <c r="W24" s="70">
        <f t="shared" si="8"/>
        <v>1</v>
      </c>
      <c r="X24" s="138">
        <v>1</v>
      </c>
      <c r="Y24" s="134">
        <f t="shared" si="11"/>
        <v>1</v>
      </c>
      <c r="Z24" s="124" t="s">
        <v>193</v>
      </c>
      <c r="AA24" s="128" t="s">
        <v>187</v>
      </c>
      <c r="AB24" s="70">
        <f t="shared" si="1"/>
        <v>1</v>
      </c>
      <c r="AC24" s="65">
        <v>0</v>
      </c>
      <c r="AD24" s="58">
        <f t="shared" si="2"/>
        <v>0</v>
      </c>
      <c r="AE24" s="61"/>
      <c r="AF24" s="85"/>
      <c r="AG24" s="70">
        <f t="shared" si="3"/>
        <v>1</v>
      </c>
      <c r="AH24" s="65">
        <v>0</v>
      </c>
      <c r="AI24" s="58">
        <f t="shared" si="4"/>
        <v>0</v>
      </c>
      <c r="AJ24" s="61"/>
      <c r="AK24" s="85"/>
      <c r="AL24" s="70">
        <f t="shared" si="5"/>
        <v>1</v>
      </c>
      <c r="AM24" s="65">
        <v>0</v>
      </c>
      <c r="AN24" s="58">
        <f t="shared" si="6"/>
        <v>0</v>
      </c>
      <c r="AO24" s="61"/>
      <c r="AP24" s="85"/>
      <c r="AQ24" s="108">
        <f t="shared" si="7"/>
        <v>1</v>
      </c>
      <c r="AR24" s="139">
        <f t="shared" ref="AR24:AR25" si="12">AVERAGE(X24,AC24,AH24,AM24)</f>
        <v>0.25</v>
      </c>
      <c r="AS24" s="134">
        <f t="shared" si="10"/>
        <v>0.25</v>
      </c>
      <c r="AT24" s="128" t="s">
        <v>197</v>
      </c>
      <c r="AU24" s="73"/>
    </row>
    <row r="25" spans="1:48" s="74" customFormat="1" ht="88.5" customHeight="1" x14ac:dyDescent="0.25">
      <c r="A25" s="75">
        <v>4</v>
      </c>
      <c r="B25" s="62" t="s">
        <v>47</v>
      </c>
      <c r="C25" s="65" t="s">
        <v>60</v>
      </c>
      <c r="D25" s="61">
        <v>8</v>
      </c>
      <c r="E25" s="76" t="s">
        <v>87</v>
      </c>
      <c r="F25" s="61" t="s">
        <v>49</v>
      </c>
      <c r="G25" s="76" t="s">
        <v>88</v>
      </c>
      <c r="H25" s="76" t="s">
        <v>89</v>
      </c>
      <c r="I25" s="77">
        <v>0.95</v>
      </c>
      <c r="J25" s="78" t="s">
        <v>78</v>
      </c>
      <c r="K25" s="57" t="s">
        <v>53</v>
      </c>
      <c r="L25" s="79">
        <v>0.95</v>
      </c>
      <c r="M25" s="79">
        <v>1</v>
      </c>
      <c r="N25" s="79">
        <v>1</v>
      </c>
      <c r="O25" s="79">
        <v>1</v>
      </c>
      <c r="P25" s="81">
        <f t="shared" si="0"/>
        <v>1</v>
      </c>
      <c r="Q25" s="82" t="s">
        <v>64</v>
      </c>
      <c r="R25" s="89" t="s">
        <v>90</v>
      </c>
      <c r="S25" s="76" t="s">
        <v>85</v>
      </c>
      <c r="T25" s="57" t="s">
        <v>57</v>
      </c>
      <c r="U25" s="84" t="s">
        <v>91</v>
      </c>
      <c r="V25" s="87" t="s">
        <v>85</v>
      </c>
      <c r="W25" s="70">
        <f t="shared" si="8"/>
        <v>0.95</v>
      </c>
      <c r="X25" s="138">
        <v>1</v>
      </c>
      <c r="Y25" s="134">
        <f t="shared" si="11"/>
        <v>1</v>
      </c>
      <c r="Z25" s="124" t="s">
        <v>203</v>
      </c>
      <c r="AA25" s="128" t="s">
        <v>204</v>
      </c>
      <c r="AB25" s="70">
        <f t="shared" si="1"/>
        <v>1</v>
      </c>
      <c r="AC25" s="65">
        <v>0</v>
      </c>
      <c r="AD25" s="58">
        <f t="shared" si="2"/>
        <v>0</v>
      </c>
      <c r="AE25" s="61"/>
      <c r="AF25" s="85"/>
      <c r="AG25" s="70">
        <f t="shared" si="3"/>
        <v>1</v>
      </c>
      <c r="AH25" s="65">
        <v>0</v>
      </c>
      <c r="AI25" s="58">
        <f t="shared" si="4"/>
        <v>0</v>
      </c>
      <c r="AJ25" s="61"/>
      <c r="AK25" s="85"/>
      <c r="AL25" s="70">
        <f t="shared" si="5"/>
        <v>1</v>
      </c>
      <c r="AM25" s="65">
        <v>0</v>
      </c>
      <c r="AN25" s="58">
        <f t="shared" si="6"/>
        <v>0</v>
      </c>
      <c r="AO25" s="61"/>
      <c r="AP25" s="85"/>
      <c r="AQ25" s="108">
        <f t="shared" si="7"/>
        <v>1</v>
      </c>
      <c r="AR25" s="139">
        <f t="shared" si="12"/>
        <v>0.25</v>
      </c>
      <c r="AS25" s="134">
        <f t="shared" si="10"/>
        <v>0.25</v>
      </c>
      <c r="AT25" s="128" t="s">
        <v>203</v>
      </c>
      <c r="AU25" s="73"/>
    </row>
    <row r="26" spans="1:48" s="74" customFormat="1" ht="135" x14ac:dyDescent="0.25">
      <c r="A26" s="75">
        <v>4</v>
      </c>
      <c r="B26" s="62" t="s">
        <v>47</v>
      </c>
      <c r="C26" s="61" t="s">
        <v>92</v>
      </c>
      <c r="D26" s="61">
        <v>9</v>
      </c>
      <c r="E26" s="90" t="s">
        <v>106</v>
      </c>
      <c r="F26" s="78" t="s">
        <v>75</v>
      </c>
      <c r="G26" s="90" t="s">
        <v>109</v>
      </c>
      <c r="H26" s="90" t="s">
        <v>112</v>
      </c>
      <c r="I26" s="61" t="s">
        <v>93</v>
      </c>
      <c r="J26" s="91" t="s">
        <v>94</v>
      </c>
      <c r="K26" s="90" t="s">
        <v>115</v>
      </c>
      <c r="L26" s="61">
        <v>2</v>
      </c>
      <c r="M26" s="61">
        <v>4</v>
      </c>
      <c r="N26" s="61">
        <v>4</v>
      </c>
      <c r="O26" s="61">
        <v>1</v>
      </c>
      <c r="P26" s="92">
        <f t="shared" ref="P26:P28" si="13">SUM(L26:O26)</f>
        <v>11</v>
      </c>
      <c r="Q26" s="93" t="s">
        <v>64</v>
      </c>
      <c r="R26" s="94" t="s">
        <v>117</v>
      </c>
      <c r="S26" s="90" t="s">
        <v>116</v>
      </c>
      <c r="T26" s="90" t="s">
        <v>95</v>
      </c>
      <c r="U26" s="95" t="s">
        <v>91</v>
      </c>
      <c r="V26" s="96" t="s">
        <v>117</v>
      </c>
      <c r="W26" s="97">
        <f t="shared" si="8"/>
        <v>2</v>
      </c>
      <c r="X26" s="92">
        <v>2</v>
      </c>
      <c r="Y26" s="134">
        <f t="shared" si="11"/>
        <v>1</v>
      </c>
      <c r="Z26" s="124" t="s">
        <v>205</v>
      </c>
      <c r="AA26" s="128" t="s">
        <v>206</v>
      </c>
      <c r="AB26" s="97">
        <f t="shared" si="1"/>
        <v>4</v>
      </c>
      <c r="AC26" s="92"/>
      <c r="AD26" s="58">
        <f t="shared" si="2"/>
        <v>0</v>
      </c>
      <c r="AE26" s="61"/>
      <c r="AF26" s="85"/>
      <c r="AG26" s="97">
        <f t="shared" si="3"/>
        <v>4</v>
      </c>
      <c r="AH26" s="92"/>
      <c r="AI26" s="58">
        <f t="shared" si="4"/>
        <v>0</v>
      </c>
      <c r="AJ26" s="61"/>
      <c r="AK26" s="85"/>
      <c r="AL26" s="97">
        <f t="shared" si="5"/>
        <v>1</v>
      </c>
      <c r="AM26" s="92"/>
      <c r="AN26" s="58">
        <f t="shared" si="6"/>
        <v>0</v>
      </c>
      <c r="AO26" s="61"/>
      <c r="AP26" s="85"/>
      <c r="AQ26" s="109">
        <f t="shared" si="7"/>
        <v>11</v>
      </c>
      <c r="AR26" s="110">
        <f t="shared" si="9"/>
        <v>2</v>
      </c>
      <c r="AS26" s="134">
        <f t="shared" si="10"/>
        <v>0.18181818181818182</v>
      </c>
      <c r="AT26" s="128" t="s">
        <v>205</v>
      </c>
      <c r="AU26" s="73"/>
    </row>
    <row r="27" spans="1:48" s="74" customFormat="1" ht="222" customHeight="1" x14ac:dyDescent="0.25">
      <c r="A27" s="75">
        <v>4</v>
      </c>
      <c r="B27" s="62" t="s">
        <v>47</v>
      </c>
      <c r="C27" s="61" t="s">
        <v>92</v>
      </c>
      <c r="D27" s="61">
        <v>10</v>
      </c>
      <c r="E27" s="90" t="s">
        <v>107</v>
      </c>
      <c r="F27" s="78" t="s">
        <v>75</v>
      </c>
      <c r="G27" s="90" t="s">
        <v>110</v>
      </c>
      <c r="H27" s="90" t="s">
        <v>113</v>
      </c>
      <c r="I27" s="61" t="s">
        <v>93</v>
      </c>
      <c r="J27" s="91" t="s">
        <v>94</v>
      </c>
      <c r="K27" s="90" t="s">
        <v>115</v>
      </c>
      <c r="L27" s="61">
        <v>3</v>
      </c>
      <c r="M27" s="61">
        <v>4</v>
      </c>
      <c r="N27" s="61">
        <v>5</v>
      </c>
      <c r="O27" s="61">
        <v>3</v>
      </c>
      <c r="P27" s="92">
        <f t="shared" si="13"/>
        <v>15</v>
      </c>
      <c r="Q27" s="93" t="s">
        <v>64</v>
      </c>
      <c r="R27" s="94" t="s">
        <v>117</v>
      </c>
      <c r="S27" s="90" t="s">
        <v>116</v>
      </c>
      <c r="T27" s="90" t="s">
        <v>95</v>
      </c>
      <c r="U27" s="95" t="s">
        <v>91</v>
      </c>
      <c r="V27" s="96" t="s">
        <v>117</v>
      </c>
      <c r="W27" s="97">
        <f t="shared" si="8"/>
        <v>3</v>
      </c>
      <c r="X27" s="92">
        <v>3</v>
      </c>
      <c r="Y27" s="134">
        <f t="shared" si="11"/>
        <v>1</v>
      </c>
      <c r="Z27" s="124" t="s">
        <v>207</v>
      </c>
      <c r="AA27" s="128" t="s">
        <v>206</v>
      </c>
      <c r="AB27" s="97">
        <f t="shared" si="1"/>
        <v>4</v>
      </c>
      <c r="AC27" s="92"/>
      <c r="AD27" s="58">
        <f t="shared" si="2"/>
        <v>0</v>
      </c>
      <c r="AE27" s="61"/>
      <c r="AF27" s="85"/>
      <c r="AG27" s="97">
        <f t="shared" si="3"/>
        <v>5</v>
      </c>
      <c r="AH27" s="92"/>
      <c r="AI27" s="58">
        <f t="shared" si="4"/>
        <v>0</v>
      </c>
      <c r="AJ27" s="61"/>
      <c r="AK27" s="85"/>
      <c r="AL27" s="97">
        <f t="shared" si="5"/>
        <v>3</v>
      </c>
      <c r="AM27" s="92"/>
      <c r="AN27" s="58">
        <f t="shared" si="6"/>
        <v>0</v>
      </c>
      <c r="AO27" s="61"/>
      <c r="AP27" s="85"/>
      <c r="AQ27" s="109">
        <f t="shared" si="7"/>
        <v>15</v>
      </c>
      <c r="AR27" s="110">
        <f t="shared" si="9"/>
        <v>3</v>
      </c>
      <c r="AS27" s="134">
        <f t="shared" si="10"/>
        <v>0.2</v>
      </c>
      <c r="AT27" s="128" t="s">
        <v>207</v>
      </c>
      <c r="AU27" s="73"/>
    </row>
    <row r="28" spans="1:48" s="74" customFormat="1" ht="180.75" customHeight="1" thickBot="1" x14ac:dyDescent="0.3">
      <c r="A28" s="75">
        <v>4</v>
      </c>
      <c r="B28" s="62" t="s">
        <v>47</v>
      </c>
      <c r="C28" s="61" t="s">
        <v>92</v>
      </c>
      <c r="D28" s="61">
        <v>11</v>
      </c>
      <c r="E28" s="90" t="s">
        <v>108</v>
      </c>
      <c r="F28" s="61" t="s">
        <v>75</v>
      </c>
      <c r="G28" s="90" t="s">
        <v>111</v>
      </c>
      <c r="H28" s="90" t="s">
        <v>114</v>
      </c>
      <c r="I28" s="61" t="s">
        <v>93</v>
      </c>
      <c r="J28" s="91" t="s">
        <v>94</v>
      </c>
      <c r="K28" s="90" t="s">
        <v>115</v>
      </c>
      <c r="L28" s="61">
        <v>2</v>
      </c>
      <c r="M28" s="61">
        <v>3</v>
      </c>
      <c r="N28" s="61">
        <v>3</v>
      </c>
      <c r="O28" s="61">
        <v>1</v>
      </c>
      <c r="P28" s="92">
        <f t="shared" si="13"/>
        <v>9</v>
      </c>
      <c r="Q28" s="93" t="s">
        <v>64</v>
      </c>
      <c r="R28" s="94" t="s">
        <v>117</v>
      </c>
      <c r="S28" s="90" t="s">
        <v>116</v>
      </c>
      <c r="T28" s="90" t="s">
        <v>95</v>
      </c>
      <c r="U28" s="95" t="s">
        <v>91</v>
      </c>
      <c r="V28" s="96" t="s">
        <v>117</v>
      </c>
      <c r="W28" s="97">
        <f t="shared" si="8"/>
        <v>2</v>
      </c>
      <c r="X28" s="92">
        <v>2</v>
      </c>
      <c r="Y28" s="134">
        <f t="shared" si="11"/>
        <v>1</v>
      </c>
      <c r="Z28" s="124" t="s">
        <v>208</v>
      </c>
      <c r="AA28" s="128" t="s">
        <v>206</v>
      </c>
      <c r="AB28" s="97">
        <f t="shared" si="1"/>
        <v>3</v>
      </c>
      <c r="AC28" s="92"/>
      <c r="AD28" s="58">
        <f t="shared" si="2"/>
        <v>0</v>
      </c>
      <c r="AE28" s="61"/>
      <c r="AF28" s="85"/>
      <c r="AG28" s="97">
        <f t="shared" si="3"/>
        <v>3</v>
      </c>
      <c r="AH28" s="92"/>
      <c r="AI28" s="58">
        <f t="shared" si="4"/>
        <v>0</v>
      </c>
      <c r="AJ28" s="61"/>
      <c r="AK28" s="85"/>
      <c r="AL28" s="97">
        <f t="shared" si="5"/>
        <v>1</v>
      </c>
      <c r="AM28" s="92"/>
      <c r="AN28" s="58">
        <f t="shared" si="6"/>
        <v>0</v>
      </c>
      <c r="AO28" s="61"/>
      <c r="AP28" s="85"/>
      <c r="AQ28" s="109">
        <f t="shared" si="7"/>
        <v>9</v>
      </c>
      <c r="AR28" s="110">
        <f t="shared" si="9"/>
        <v>2</v>
      </c>
      <c r="AS28" s="134">
        <f t="shared" si="10"/>
        <v>0.22222222222222221</v>
      </c>
      <c r="AT28" s="128" t="s">
        <v>208</v>
      </c>
      <c r="AU28" s="73"/>
    </row>
    <row r="29" spans="1:48" s="28" customFormat="1" ht="16.5" thickBot="1" x14ac:dyDescent="0.3">
      <c r="A29" s="210" t="s">
        <v>96</v>
      </c>
      <c r="B29" s="211"/>
      <c r="C29" s="211"/>
      <c r="D29" s="211"/>
      <c r="E29" s="212"/>
      <c r="F29" s="47"/>
      <c r="G29" s="48"/>
      <c r="H29" s="48"/>
      <c r="I29" s="48"/>
      <c r="J29" s="48"/>
      <c r="K29" s="48"/>
      <c r="L29" s="48"/>
      <c r="M29" s="48"/>
      <c r="N29" s="48"/>
      <c r="O29" s="48"/>
      <c r="P29" s="48"/>
      <c r="Q29" s="48"/>
      <c r="R29" s="48"/>
      <c r="S29" s="48"/>
      <c r="T29" s="48"/>
      <c r="U29" s="48"/>
      <c r="V29" s="49"/>
      <c r="W29" s="213"/>
      <c r="X29" s="214"/>
      <c r="Y29" s="141">
        <f>AVERAGE(Y18:Y28)*80%</f>
        <v>0.74390000000000001</v>
      </c>
      <c r="Z29" s="215"/>
      <c r="AA29" s="216"/>
      <c r="AB29" s="217"/>
      <c r="AC29" s="214"/>
      <c r="AD29" s="111">
        <f>AVERAGE(AD18:AD28)</f>
        <v>0</v>
      </c>
      <c r="AE29" s="215"/>
      <c r="AF29" s="216"/>
      <c r="AG29" s="217"/>
      <c r="AH29" s="214"/>
      <c r="AI29" s="111">
        <f>AVERAGE(AI18:AI28)</f>
        <v>0</v>
      </c>
      <c r="AJ29" s="215"/>
      <c r="AK29" s="216"/>
      <c r="AL29" s="218"/>
      <c r="AM29" s="219"/>
      <c r="AN29" s="111">
        <f>AVERAGE(AN18:AN28)</f>
        <v>0</v>
      </c>
      <c r="AO29" s="215"/>
      <c r="AP29" s="216"/>
      <c r="AQ29" s="217"/>
      <c r="AR29" s="214"/>
      <c r="AS29" s="141">
        <f>AVERAGE(AS18:AS28)*80%</f>
        <v>0.15135950593641279</v>
      </c>
      <c r="AT29" s="131"/>
      <c r="AU29" s="112"/>
    </row>
    <row r="30" spans="1:48" s="39" customFormat="1" ht="90" x14ac:dyDescent="0.25">
      <c r="A30" s="29">
        <v>7</v>
      </c>
      <c r="B30" s="30" t="s">
        <v>97</v>
      </c>
      <c r="C30" s="40" t="s">
        <v>118</v>
      </c>
      <c r="D30" s="29" t="s">
        <v>119</v>
      </c>
      <c r="E30" s="30" t="s">
        <v>120</v>
      </c>
      <c r="F30" s="30" t="s">
        <v>121</v>
      </c>
      <c r="G30" s="30" t="s">
        <v>122</v>
      </c>
      <c r="H30" s="30" t="s">
        <v>123</v>
      </c>
      <c r="I30" s="98" t="s">
        <v>124</v>
      </c>
      <c r="J30" s="30" t="s">
        <v>125</v>
      </c>
      <c r="K30" s="30" t="s">
        <v>126</v>
      </c>
      <c r="L30" s="31" t="s">
        <v>127</v>
      </c>
      <c r="M30" s="99">
        <v>0.8</v>
      </c>
      <c r="N30" s="31" t="s">
        <v>127</v>
      </c>
      <c r="O30" s="99">
        <v>0.8</v>
      </c>
      <c r="P30" s="100">
        <v>0.8</v>
      </c>
      <c r="Q30" s="32" t="s">
        <v>64</v>
      </c>
      <c r="R30" s="33" t="s">
        <v>128</v>
      </c>
      <c r="S30" s="30" t="s">
        <v>129</v>
      </c>
      <c r="T30" s="30" t="s">
        <v>130</v>
      </c>
      <c r="U30" s="34" t="s">
        <v>131</v>
      </c>
      <c r="V30" s="35" t="s">
        <v>132</v>
      </c>
      <c r="W30" s="36" t="str">
        <f>L30</f>
        <v>No programada</v>
      </c>
      <c r="X30" s="31" t="s">
        <v>127</v>
      </c>
      <c r="Y30" s="135" t="s">
        <v>127</v>
      </c>
      <c r="Z30" s="125" t="s">
        <v>185</v>
      </c>
      <c r="AA30" s="129" t="s">
        <v>127</v>
      </c>
      <c r="AB30" s="101">
        <f>M30</f>
        <v>0.8</v>
      </c>
      <c r="AC30" s="31"/>
      <c r="AD30" s="113">
        <v>0</v>
      </c>
      <c r="AE30" s="31"/>
      <c r="AF30" s="37"/>
      <c r="AG30" s="36" t="str">
        <f>N30</f>
        <v>No programada</v>
      </c>
      <c r="AH30" s="31"/>
      <c r="AI30" s="113">
        <v>0</v>
      </c>
      <c r="AJ30" s="31"/>
      <c r="AK30" s="37"/>
      <c r="AL30" s="101">
        <f>P30</f>
        <v>0.8</v>
      </c>
      <c r="AM30" s="31"/>
      <c r="AN30" s="113">
        <v>0</v>
      </c>
      <c r="AO30" s="31"/>
      <c r="AP30" s="37"/>
      <c r="AQ30" s="114">
        <f>P30</f>
        <v>0.8</v>
      </c>
      <c r="AR30" s="140">
        <v>0</v>
      </c>
      <c r="AS30" s="135">
        <f t="shared" si="10"/>
        <v>0</v>
      </c>
      <c r="AT30" s="129" t="s">
        <v>185</v>
      </c>
      <c r="AU30" s="38"/>
      <c r="AV30" s="115"/>
    </row>
    <row r="31" spans="1:48" s="297" customFormat="1" ht="105" x14ac:dyDescent="0.3">
      <c r="A31" s="277">
        <v>7</v>
      </c>
      <c r="B31" s="278" t="s">
        <v>97</v>
      </c>
      <c r="C31" s="277" t="s">
        <v>118</v>
      </c>
      <c r="D31" s="277" t="s">
        <v>133</v>
      </c>
      <c r="E31" s="278" t="s">
        <v>134</v>
      </c>
      <c r="F31" s="278" t="s">
        <v>121</v>
      </c>
      <c r="G31" s="278" t="s">
        <v>135</v>
      </c>
      <c r="H31" s="278" t="s">
        <v>136</v>
      </c>
      <c r="I31" s="278" t="s">
        <v>137</v>
      </c>
      <c r="J31" s="278" t="s">
        <v>125</v>
      </c>
      <c r="K31" s="278" t="s">
        <v>138</v>
      </c>
      <c r="L31" s="279">
        <v>1</v>
      </c>
      <c r="M31" s="279">
        <v>1</v>
      </c>
      <c r="N31" s="279">
        <v>1</v>
      </c>
      <c r="O31" s="279">
        <v>1</v>
      </c>
      <c r="P31" s="280">
        <v>1</v>
      </c>
      <c r="Q31" s="281" t="s">
        <v>64</v>
      </c>
      <c r="R31" s="282" t="s">
        <v>139</v>
      </c>
      <c r="S31" s="278" t="s">
        <v>140</v>
      </c>
      <c r="T31" s="283" t="s">
        <v>130</v>
      </c>
      <c r="U31" s="284" t="s">
        <v>141</v>
      </c>
      <c r="V31" s="281" t="s">
        <v>142</v>
      </c>
      <c r="W31" s="285">
        <f t="shared" ref="W31:W35" si="14">L31</f>
        <v>1</v>
      </c>
      <c r="X31" s="298">
        <v>1</v>
      </c>
      <c r="Y31" s="287">
        <f t="shared" si="11"/>
        <v>1</v>
      </c>
      <c r="Z31" s="288" t="s">
        <v>211</v>
      </c>
      <c r="AA31" s="289" t="s">
        <v>212</v>
      </c>
      <c r="AB31" s="290">
        <f t="shared" ref="AB31:AB35" si="15">M31</f>
        <v>1</v>
      </c>
      <c r="AC31" s="286"/>
      <c r="AD31" s="291">
        <v>0</v>
      </c>
      <c r="AE31" s="286"/>
      <c r="AF31" s="292"/>
      <c r="AG31" s="293">
        <f t="shared" ref="AG31:AG35" si="16">N31</f>
        <v>1</v>
      </c>
      <c r="AH31" s="286"/>
      <c r="AI31" s="291">
        <v>0</v>
      </c>
      <c r="AJ31" s="286"/>
      <c r="AK31" s="292"/>
      <c r="AL31" s="290">
        <f t="shared" ref="AL31:AL35" si="17">P31</f>
        <v>1</v>
      </c>
      <c r="AM31" s="286"/>
      <c r="AN31" s="291">
        <v>0</v>
      </c>
      <c r="AO31" s="286"/>
      <c r="AP31" s="292"/>
      <c r="AQ31" s="294">
        <f t="shared" ref="AQ31:AQ35" si="18">P31</f>
        <v>1</v>
      </c>
      <c r="AR31" s="298">
        <v>0.25</v>
      </c>
      <c r="AS31" s="287">
        <f t="shared" si="10"/>
        <v>0.25</v>
      </c>
      <c r="AT31" s="288" t="s">
        <v>211</v>
      </c>
      <c r="AU31" s="295"/>
      <c r="AV31" s="296"/>
    </row>
    <row r="32" spans="1:48" s="137" customFormat="1" ht="105" x14ac:dyDescent="0.3">
      <c r="A32" s="40">
        <v>7</v>
      </c>
      <c r="B32" s="41" t="s">
        <v>97</v>
      </c>
      <c r="C32" s="40" t="s">
        <v>143</v>
      </c>
      <c r="D32" s="40" t="s">
        <v>144</v>
      </c>
      <c r="E32" s="41" t="s">
        <v>145</v>
      </c>
      <c r="F32" s="41" t="s">
        <v>121</v>
      </c>
      <c r="G32" s="41" t="s">
        <v>146</v>
      </c>
      <c r="H32" s="41" t="s">
        <v>147</v>
      </c>
      <c r="I32" s="41" t="s">
        <v>137</v>
      </c>
      <c r="J32" s="41" t="s">
        <v>125</v>
      </c>
      <c r="K32" s="41" t="s">
        <v>148</v>
      </c>
      <c r="L32" s="31" t="s">
        <v>127</v>
      </c>
      <c r="M32" s="99">
        <v>1</v>
      </c>
      <c r="N32" s="99">
        <v>1</v>
      </c>
      <c r="O32" s="99">
        <v>1</v>
      </c>
      <c r="P32" s="100">
        <v>1</v>
      </c>
      <c r="Q32" s="104" t="s">
        <v>64</v>
      </c>
      <c r="R32" s="43" t="s">
        <v>149</v>
      </c>
      <c r="S32" s="41" t="s">
        <v>150</v>
      </c>
      <c r="T32" s="30" t="s">
        <v>130</v>
      </c>
      <c r="U32" s="34" t="s">
        <v>151</v>
      </c>
      <c r="V32" s="42" t="s">
        <v>152</v>
      </c>
      <c r="W32" s="36" t="str">
        <f t="shared" si="14"/>
        <v>No programada</v>
      </c>
      <c r="X32" s="31" t="s">
        <v>127</v>
      </c>
      <c r="Y32" s="135" t="s">
        <v>127</v>
      </c>
      <c r="Z32" s="125" t="s">
        <v>198</v>
      </c>
      <c r="AA32" s="129" t="s">
        <v>127</v>
      </c>
      <c r="AB32" s="101">
        <f t="shared" si="15"/>
        <v>1</v>
      </c>
      <c r="AC32" s="31"/>
      <c r="AD32" s="113">
        <v>0</v>
      </c>
      <c r="AE32" s="31"/>
      <c r="AF32" s="37"/>
      <c r="AG32" s="103">
        <f t="shared" si="16"/>
        <v>1</v>
      </c>
      <c r="AH32" s="31"/>
      <c r="AI32" s="113">
        <v>0</v>
      </c>
      <c r="AJ32" s="31"/>
      <c r="AK32" s="37"/>
      <c r="AL32" s="101">
        <f t="shared" si="17"/>
        <v>1</v>
      </c>
      <c r="AM32" s="31"/>
      <c r="AN32" s="113">
        <v>0</v>
      </c>
      <c r="AO32" s="31"/>
      <c r="AP32" s="37"/>
      <c r="AQ32" s="114">
        <f t="shared" si="18"/>
        <v>1</v>
      </c>
      <c r="AR32" s="140">
        <v>0</v>
      </c>
      <c r="AS32" s="135">
        <f t="shared" si="10"/>
        <v>0</v>
      </c>
      <c r="AT32" s="129" t="s">
        <v>185</v>
      </c>
      <c r="AU32" s="38"/>
      <c r="AV32" s="136"/>
    </row>
    <row r="33" spans="1:49" s="137" customFormat="1" ht="105" x14ac:dyDescent="0.3">
      <c r="A33" s="40">
        <v>7</v>
      </c>
      <c r="B33" s="41" t="s">
        <v>97</v>
      </c>
      <c r="C33" s="40" t="s">
        <v>118</v>
      </c>
      <c r="D33" s="40" t="s">
        <v>153</v>
      </c>
      <c r="E33" s="41" t="s">
        <v>154</v>
      </c>
      <c r="F33" s="41" t="s">
        <v>121</v>
      </c>
      <c r="G33" s="41" t="s">
        <v>155</v>
      </c>
      <c r="H33" s="41" t="s">
        <v>156</v>
      </c>
      <c r="I33" s="41" t="s">
        <v>137</v>
      </c>
      <c r="J33" s="41" t="s">
        <v>125</v>
      </c>
      <c r="K33" s="41" t="s">
        <v>157</v>
      </c>
      <c r="L33" s="99">
        <v>1</v>
      </c>
      <c r="M33" s="31" t="s">
        <v>127</v>
      </c>
      <c r="N33" s="31" t="s">
        <v>127</v>
      </c>
      <c r="O33" s="99">
        <v>1</v>
      </c>
      <c r="P33" s="100">
        <v>1</v>
      </c>
      <c r="Q33" s="104" t="s">
        <v>64</v>
      </c>
      <c r="R33" s="43" t="s">
        <v>158</v>
      </c>
      <c r="S33" s="41" t="s">
        <v>159</v>
      </c>
      <c r="T33" s="30" t="s">
        <v>130</v>
      </c>
      <c r="U33" s="34" t="s">
        <v>141</v>
      </c>
      <c r="V33" s="42" t="s">
        <v>159</v>
      </c>
      <c r="W33" s="103">
        <f t="shared" si="14"/>
        <v>1</v>
      </c>
      <c r="X33" s="99">
        <v>1</v>
      </c>
      <c r="Y33" s="135">
        <f t="shared" si="11"/>
        <v>1</v>
      </c>
      <c r="Z33" s="125" t="s">
        <v>199</v>
      </c>
      <c r="AA33" s="129" t="s">
        <v>200</v>
      </c>
      <c r="AB33" s="101" t="str">
        <f t="shared" si="15"/>
        <v>No programada</v>
      </c>
      <c r="AC33" s="31"/>
      <c r="AD33" s="113">
        <v>0</v>
      </c>
      <c r="AE33" s="31"/>
      <c r="AF33" s="37"/>
      <c r="AG33" s="36" t="str">
        <f t="shared" si="16"/>
        <v>No programada</v>
      </c>
      <c r="AH33" s="31"/>
      <c r="AI33" s="113">
        <v>0</v>
      </c>
      <c r="AJ33" s="31"/>
      <c r="AK33" s="37"/>
      <c r="AL33" s="101">
        <f t="shared" si="17"/>
        <v>1</v>
      </c>
      <c r="AM33" s="31"/>
      <c r="AN33" s="113">
        <v>0</v>
      </c>
      <c r="AO33" s="31"/>
      <c r="AP33" s="37"/>
      <c r="AQ33" s="114">
        <f t="shared" si="18"/>
        <v>1</v>
      </c>
      <c r="AR33" s="140">
        <v>0.5</v>
      </c>
      <c r="AS33" s="135">
        <f t="shared" si="10"/>
        <v>0.5</v>
      </c>
      <c r="AT33" s="125" t="s">
        <v>199</v>
      </c>
      <c r="AU33" s="38"/>
      <c r="AV33" s="136"/>
    </row>
    <row r="34" spans="1:49" s="137" customFormat="1" ht="118.5" customHeight="1" x14ac:dyDescent="0.3">
      <c r="A34" s="40">
        <v>5</v>
      </c>
      <c r="B34" s="41" t="s">
        <v>160</v>
      </c>
      <c r="C34" s="40" t="s">
        <v>161</v>
      </c>
      <c r="D34" s="40" t="s">
        <v>162</v>
      </c>
      <c r="E34" s="41" t="s">
        <v>163</v>
      </c>
      <c r="F34" s="41" t="s">
        <v>121</v>
      </c>
      <c r="G34" s="41" t="s">
        <v>164</v>
      </c>
      <c r="H34" s="41" t="s">
        <v>165</v>
      </c>
      <c r="I34" s="41" t="s">
        <v>137</v>
      </c>
      <c r="J34" s="41" t="s">
        <v>52</v>
      </c>
      <c r="K34" s="41" t="s">
        <v>164</v>
      </c>
      <c r="L34" s="99">
        <v>0.33</v>
      </c>
      <c r="M34" s="99">
        <v>0.67</v>
      </c>
      <c r="N34" s="99">
        <v>0.84</v>
      </c>
      <c r="O34" s="99">
        <v>1</v>
      </c>
      <c r="P34" s="100">
        <v>1</v>
      </c>
      <c r="Q34" s="104" t="s">
        <v>64</v>
      </c>
      <c r="R34" s="43" t="s">
        <v>166</v>
      </c>
      <c r="S34" s="41" t="s">
        <v>167</v>
      </c>
      <c r="T34" s="30" t="s">
        <v>130</v>
      </c>
      <c r="U34" s="34" t="s">
        <v>168</v>
      </c>
      <c r="V34" s="42" t="s">
        <v>169</v>
      </c>
      <c r="W34" s="102">
        <f t="shared" si="14"/>
        <v>0.33</v>
      </c>
      <c r="X34" s="140">
        <v>0.33</v>
      </c>
      <c r="Y34" s="135">
        <f t="shared" si="11"/>
        <v>1</v>
      </c>
      <c r="Z34" s="125" t="s">
        <v>202</v>
      </c>
      <c r="AA34" s="129" t="s">
        <v>201</v>
      </c>
      <c r="AB34" s="101">
        <f t="shared" si="15"/>
        <v>0.67</v>
      </c>
      <c r="AC34" s="31"/>
      <c r="AD34" s="113">
        <v>0</v>
      </c>
      <c r="AE34" s="31"/>
      <c r="AF34" s="37"/>
      <c r="AG34" s="103">
        <f t="shared" si="16"/>
        <v>0.84</v>
      </c>
      <c r="AH34" s="31"/>
      <c r="AI34" s="113">
        <v>0</v>
      </c>
      <c r="AJ34" s="31"/>
      <c r="AK34" s="37"/>
      <c r="AL34" s="101">
        <f t="shared" si="17"/>
        <v>1</v>
      </c>
      <c r="AM34" s="31"/>
      <c r="AN34" s="113">
        <v>0</v>
      </c>
      <c r="AO34" s="31"/>
      <c r="AP34" s="37"/>
      <c r="AQ34" s="114">
        <f t="shared" si="18"/>
        <v>1</v>
      </c>
      <c r="AR34" s="140">
        <v>0.33</v>
      </c>
      <c r="AS34" s="135">
        <f t="shared" si="10"/>
        <v>0.33</v>
      </c>
      <c r="AT34" s="125" t="s">
        <v>202</v>
      </c>
      <c r="AU34" s="38"/>
      <c r="AV34" s="136"/>
    </row>
    <row r="35" spans="1:49" s="28" customFormat="1" ht="138.75" customHeight="1" thickBot="1" x14ac:dyDescent="0.3">
      <c r="A35" s="40">
        <v>5</v>
      </c>
      <c r="B35" s="41" t="s">
        <v>160</v>
      </c>
      <c r="C35" s="40" t="s">
        <v>161</v>
      </c>
      <c r="D35" s="40" t="s">
        <v>170</v>
      </c>
      <c r="E35" s="41" t="s">
        <v>171</v>
      </c>
      <c r="F35" s="41" t="s">
        <v>121</v>
      </c>
      <c r="G35" s="41" t="s">
        <v>164</v>
      </c>
      <c r="H35" s="41" t="s">
        <v>172</v>
      </c>
      <c r="I35" s="41" t="s">
        <v>173</v>
      </c>
      <c r="J35" s="41" t="s">
        <v>52</v>
      </c>
      <c r="K35" s="41" t="s">
        <v>164</v>
      </c>
      <c r="L35" s="99">
        <v>0.2</v>
      </c>
      <c r="M35" s="99">
        <v>0.4</v>
      </c>
      <c r="N35" s="99">
        <v>0.6</v>
      </c>
      <c r="O35" s="99">
        <v>0.8</v>
      </c>
      <c r="P35" s="100">
        <v>0.8</v>
      </c>
      <c r="Q35" s="44" t="s">
        <v>64</v>
      </c>
      <c r="R35" s="43" t="s">
        <v>166</v>
      </c>
      <c r="S35" s="41" t="s">
        <v>169</v>
      </c>
      <c r="T35" s="30" t="s">
        <v>130</v>
      </c>
      <c r="U35" s="34" t="s">
        <v>168</v>
      </c>
      <c r="V35" s="42" t="s">
        <v>169</v>
      </c>
      <c r="W35" s="102">
        <f t="shared" si="14"/>
        <v>0.2</v>
      </c>
      <c r="X35" s="140">
        <v>0.2</v>
      </c>
      <c r="Y35" s="135">
        <f t="shared" si="11"/>
        <v>1</v>
      </c>
      <c r="Z35" s="125" t="s">
        <v>209</v>
      </c>
      <c r="AA35" s="129" t="s">
        <v>201</v>
      </c>
      <c r="AB35" s="101">
        <f t="shared" si="15"/>
        <v>0.4</v>
      </c>
      <c r="AC35" s="31"/>
      <c r="AD35" s="113">
        <v>0</v>
      </c>
      <c r="AE35" s="31"/>
      <c r="AF35" s="37"/>
      <c r="AG35" s="103">
        <f t="shared" si="16"/>
        <v>0.6</v>
      </c>
      <c r="AH35" s="31"/>
      <c r="AI35" s="113">
        <v>0</v>
      </c>
      <c r="AJ35" s="31"/>
      <c r="AK35" s="37"/>
      <c r="AL35" s="101">
        <f t="shared" si="17"/>
        <v>0.8</v>
      </c>
      <c r="AM35" s="31"/>
      <c r="AN35" s="113">
        <v>0</v>
      </c>
      <c r="AO35" s="31"/>
      <c r="AP35" s="37"/>
      <c r="AQ35" s="114">
        <f t="shared" si="18"/>
        <v>0.8</v>
      </c>
      <c r="AR35" s="140">
        <v>0.2</v>
      </c>
      <c r="AS35" s="135">
        <f t="shared" si="10"/>
        <v>0.25</v>
      </c>
      <c r="AT35" s="125" t="s">
        <v>210</v>
      </c>
      <c r="AU35" s="38"/>
    </row>
    <row r="36" spans="1:49" s="28" customFormat="1" ht="16.5" thickBot="1" x14ac:dyDescent="0.3">
      <c r="A36" s="250" t="s">
        <v>184</v>
      </c>
      <c r="B36" s="251"/>
      <c r="C36" s="251"/>
      <c r="D36" s="251"/>
      <c r="E36" s="252"/>
      <c r="F36" s="53"/>
      <c r="G36" s="54"/>
      <c r="H36" s="54"/>
      <c r="I36" s="54"/>
      <c r="J36" s="54"/>
      <c r="K36" s="54"/>
      <c r="L36" s="54"/>
      <c r="M36" s="54"/>
      <c r="N36" s="54"/>
      <c r="O36" s="54"/>
      <c r="P36" s="54"/>
      <c r="Q36" s="54"/>
      <c r="R36" s="54"/>
      <c r="S36" s="54"/>
      <c r="T36" s="54"/>
      <c r="U36" s="54"/>
      <c r="V36" s="55"/>
      <c r="W36" s="253"/>
      <c r="X36" s="254"/>
      <c r="Y36" s="142">
        <f>AVERAGE(Y30:Y35)*20%</f>
        <v>0.2</v>
      </c>
      <c r="Z36" s="255"/>
      <c r="AA36" s="256"/>
      <c r="AB36" s="257"/>
      <c r="AC36" s="254"/>
      <c r="AD36" s="116">
        <f>AVERAGE(AD30:AD35)</f>
        <v>0</v>
      </c>
      <c r="AE36" s="255"/>
      <c r="AF36" s="256"/>
      <c r="AG36" s="257"/>
      <c r="AH36" s="254"/>
      <c r="AI36" s="116">
        <f>AVERAGE(AI30:AI35)</f>
        <v>0</v>
      </c>
      <c r="AJ36" s="255"/>
      <c r="AK36" s="256"/>
      <c r="AL36" s="257"/>
      <c r="AM36" s="254"/>
      <c r="AN36" s="116">
        <f>AVERAGE(AN30:AN35)</f>
        <v>0</v>
      </c>
      <c r="AO36" s="255"/>
      <c r="AP36" s="256"/>
      <c r="AQ36" s="257"/>
      <c r="AR36" s="254"/>
      <c r="AS36" s="142">
        <f>AVERAGE(AS30:AS35)*20%</f>
        <v>4.4333333333333336E-2</v>
      </c>
      <c r="AT36" s="132"/>
      <c r="AU36" s="117"/>
    </row>
    <row r="37" spans="1:49" ht="19.5" thickBot="1" x14ac:dyDescent="0.35">
      <c r="A37" s="243" t="s">
        <v>98</v>
      </c>
      <c r="B37" s="244"/>
      <c r="C37" s="244"/>
      <c r="D37" s="244"/>
      <c r="E37" s="245"/>
      <c r="F37" s="50"/>
      <c r="G37" s="51"/>
      <c r="H37" s="51"/>
      <c r="I37" s="51"/>
      <c r="J37" s="51"/>
      <c r="K37" s="51"/>
      <c r="L37" s="51"/>
      <c r="M37" s="51"/>
      <c r="N37" s="51"/>
      <c r="O37" s="51"/>
      <c r="P37" s="51"/>
      <c r="Q37" s="51"/>
      <c r="R37" s="51"/>
      <c r="S37" s="51"/>
      <c r="T37" s="51"/>
      <c r="U37" s="51"/>
      <c r="V37" s="52"/>
      <c r="W37" s="246"/>
      <c r="X37" s="247"/>
      <c r="Y37" s="143">
        <f>Y29+Y36</f>
        <v>0.94389999999999996</v>
      </c>
      <c r="Z37" s="248"/>
      <c r="AA37" s="249"/>
      <c r="AB37" s="246"/>
      <c r="AC37" s="247"/>
      <c r="AD37" s="118">
        <f>+((AD29*80%)+(AD36*20%))</f>
        <v>0</v>
      </c>
      <c r="AE37" s="248"/>
      <c r="AF37" s="249"/>
      <c r="AG37" s="246"/>
      <c r="AH37" s="247"/>
      <c r="AI37" s="118">
        <f>+((AI29*80%)+(AI36*20%))</f>
        <v>0</v>
      </c>
      <c r="AJ37" s="248"/>
      <c r="AK37" s="249"/>
      <c r="AL37" s="246"/>
      <c r="AM37" s="247"/>
      <c r="AN37" s="118">
        <f>+((AN29*80%)+(AN36*20%))</f>
        <v>0</v>
      </c>
      <c r="AO37" s="248"/>
      <c r="AP37" s="249"/>
      <c r="AQ37" s="246"/>
      <c r="AR37" s="247"/>
      <c r="AS37" s="143">
        <f>AS29+AS36</f>
        <v>0.19569283926974612</v>
      </c>
      <c r="AT37" s="133"/>
      <c r="AU37" s="119"/>
    </row>
    <row r="38" spans="1:49" x14ac:dyDescent="0.25">
      <c r="A38" s="1"/>
      <c r="B38" s="1"/>
      <c r="C38" s="1"/>
      <c r="D38" s="1"/>
      <c r="E38" s="1"/>
      <c r="F38" s="1"/>
      <c r="G38" s="1"/>
      <c r="H38" s="1"/>
      <c r="I38" s="1"/>
      <c r="J38" s="1"/>
      <c r="K38" s="1"/>
      <c r="L38" s="1"/>
      <c r="M38" s="1"/>
      <c r="N38" s="1"/>
      <c r="O38" s="1"/>
      <c r="P38" s="1"/>
      <c r="Q38" s="1"/>
      <c r="R38" s="1"/>
      <c r="S38" s="1"/>
      <c r="T38" s="1"/>
      <c r="U38" s="1"/>
      <c r="V38" s="1"/>
      <c r="W38" s="107"/>
      <c r="X38" s="107"/>
      <c r="Y38" s="107"/>
      <c r="Z38" s="121"/>
      <c r="AA38" s="121"/>
      <c r="AB38" s="107"/>
      <c r="AC38" s="107"/>
      <c r="AD38" s="45"/>
      <c r="AE38" s="107"/>
      <c r="AF38" s="107"/>
      <c r="AG38" s="107"/>
      <c r="AH38" s="107"/>
      <c r="AI38" s="107"/>
      <c r="AJ38" s="107"/>
      <c r="AK38" s="107"/>
      <c r="AL38" s="107"/>
      <c r="AM38" s="107"/>
      <c r="AN38" s="107"/>
      <c r="AO38" s="107"/>
      <c r="AP38" s="107"/>
      <c r="AQ38" s="107"/>
      <c r="AR38" s="107"/>
      <c r="AS38" s="107"/>
      <c r="AT38" s="121"/>
      <c r="AU38" s="107"/>
      <c r="AV38" s="107"/>
      <c r="AW38" s="1"/>
    </row>
    <row r="39" spans="1:49" x14ac:dyDescent="0.25">
      <c r="A39" s="1"/>
      <c r="B39" s="1"/>
      <c r="C39" s="1"/>
      <c r="D39" s="1"/>
      <c r="E39" s="46"/>
      <c r="F39" s="1"/>
      <c r="G39" s="1"/>
      <c r="H39" s="1"/>
      <c r="I39" s="1"/>
      <c r="J39" s="1"/>
      <c r="K39" s="1"/>
      <c r="L39" s="1"/>
      <c r="M39" s="1"/>
      <c r="N39" s="1"/>
      <c r="O39" s="1"/>
      <c r="P39" s="1"/>
      <c r="Q39" s="1"/>
      <c r="R39" s="1"/>
      <c r="S39" s="1"/>
      <c r="T39" s="1"/>
      <c r="U39" s="1"/>
      <c r="V39" s="1"/>
      <c r="W39" s="107"/>
      <c r="X39" s="107"/>
      <c r="Y39" s="107"/>
      <c r="Z39" s="121"/>
      <c r="AA39" s="121"/>
      <c r="AB39" s="107"/>
      <c r="AC39" s="107"/>
      <c r="AD39" s="107"/>
      <c r="AE39" s="107"/>
      <c r="AF39" s="107"/>
      <c r="AG39" s="107"/>
      <c r="AH39" s="107"/>
      <c r="AI39" s="107"/>
      <c r="AJ39" s="107"/>
      <c r="AK39" s="107"/>
      <c r="AL39" s="107"/>
      <c r="AM39" s="107"/>
      <c r="AN39" s="107"/>
      <c r="AO39" s="107"/>
      <c r="AP39" s="107"/>
      <c r="AQ39" s="107"/>
      <c r="AR39" s="107"/>
      <c r="AS39" s="107"/>
      <c r="AT39" s="121"/>
      <c r="AU39" s="107"/>
      <c r="AV39" s="107"/>
      <c r="AW39" s="1"/>
    </row>
  </sheetData>
  <mergeCells count="95">
    <mergeCell ref="G11:H11"/>
    <mergeCell ref="I11:M11"/>
    <mergeCell ref="G7:H7"/>
    <mergeCell ref="G8:H8"/>
    <mergeCell ref="G9:H9"/>
    <mergeCell ref="I9:M9"/>
    <mergeCell ref="G10:H10"/>
    <mergeCell ref="I10:M10"/>
    <mergeCell ref="G12:H12"/>
    <mergeCell ref="AL37:AM37"/>
    <mergeCell ref="AG37:AH37"/>
    <mergeCell ref="AJ37:AK37"/>
    <mergeCell ref="AB15:AF16"/>
    <mergeCell ref="AG15:AK16"/>
    <mergeCell ref="AL15:AP16"/>
    <mergeCell ref="I12:M12"/>
    <mergeCell ref="AO37:AP37"/>
    <mergeCell ref="AG36:AH36"/>
    <mergeCell ref="AJ36:AK36"/>
    <mergeCell ref="AQ37:AR37"/>
    <mergeCell ref="AL36:AM36"/>
    <mergeCell ref="AO36:AP36"/>
    <mergeCell ref="AQ36:AR36"/>
    <mergeCell ref="AO29:AP29"/>
    <mergeCell ref="AQ29:AR29"/>
    <mergeCell ref="A36:E36"/>
    <mergeCell ref="W36:X36"/>
    <mergeCell ref="Z36:AA36"/>
    <mergeCell ref="AB36:AC36"/>
    <mergeCell ref="AE36:AF36"/>
    <mergeCell ref="A37:E37"/>
    <mergeCell ref="W37:X37"/>
    <mergeCell ref="Z37:AA37"/>
    <mergeCell ref="AB37:AC37"/>
    <mergeCell ref="AE37:AF37"/>
    <mergeCell ref="AQ15:AT16"/>
    <mergeCell ref="A29:E29"/>
    <mergeCell ref="W29:X29"/>
    <mergeCell ref="Z29:AA29"/>
    <mergeCell ref="AB29:AC29"/>
    <mergeCell ref="AE29:AF29"/>
    <mergeCell ref="AG29:AH29"/>
    <mergeCell ref="AJ29:AK29"/>
    <mergeCell ref="AL29:AM29"/>
    <mergeCell ref="R14:V16"/>
    <mergeCell ref="W14:AA14"/>
    <mergeCell ref="AB14:AF14"/>
    <mergeCell ref="AG14:AK14"/>
    <mergeCell ref="AL14:AP14"/>
    <mergeCell ref="AQ14:AT14"/>
    <mergeCell ref="W15:AA16"/>
    <mergeCell ref="A14:B16"/>
    <mergeCell ref="C14:C17"/>
    <mergeCell ref="D14:F16"/>
    <mergeCell ref="G14:Q16"/>
    <mergeCell ref="AV1:AV2"/>
    <mergeCell ref="AK1:AK2"/>
    <mergeCell ref="AL1:AL2"/>
    <mergeCell ref="AM1:AM2"/>
    <mergeCell ref="AN1:AN2"/>
    <mergeCell ref="AO1:AO2"/>
    <mergeCell ref="AD1:AD2"/>
    <mergeCell ref="AE1:AE2"/>
    <mergeCell ref="AF1:AF2"/>
    <mergeCell ref="AG1:AG2"/>
    <mergeCell ref="AH1:AH2"/>
    <mergeCell ref="AI1:AI2"/>
    <mergeCell ref="AW1:AW2"/>
    <mergeCell ref="A2:M2"/>
    <mergeCell ref="A3:R3"/>
    <mergeCell ref="A4:R4"/>
    <mergeCell ref="A6:B12"/>
    <mergeCell ref="C6:E12"/>
    <mergeCell ref="F6:M6"/>
    <mergeCell ref="I7:M7"/>
    <mergeCell ref="I8:M8"/>
    <mergeCell ref="AP1:AP2"/>
    <mergeCell ref="AQ1:AQ2"/>
    <mergeCell ref="AR1:AR2"/>
    <mergeCell ref="AS1:AS2"/>
    <mergeCell ref="AT1:AT2"/>
    <mergeCell ref="AU1:AU2"/>
    <mergeCell ref="AJ1:AJ2"/>
    <mergeCell ref="AC1:AC2"/>
    <mergeCell ref="A1:M1"/>
    <mergeCell ref="N1:R2"/>
    <mergeCell ref="S1:S2"/>
    <mergeCell ref="T1:T2"/>
    <mergeCell ref="U1:U2"/>
    <mergeCell ref="V1:V2"/>
    <mergeCell ref="X1:X2"/>
    <mergeCell ref="Y1:Y2"/>
    <mergeCell ref="Z1:Z2"/>
    <mergeCell ref="AA1:AA2"/>
    <mergeCell ref="AB1:AB2"/>
  </mergeCells>
  <dataValidations disablePrompts="1" count="1">
    <dataValidation allowBlank="1" showInputMessage="1" showErrorMessage="1" error="Escriba un texto " promptTitle="Cualquier contenido" sqref="F23 F26:F27" xr:uid="{7601E978-735A-419A-989B-FE7BD4F6EA56}"/>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3.xml><?xml version="1.0" encoding="utf-8"?>
<ds:datastoreItem xmlns:ds="http://schemas.openxmlformats.org/officeDocument/2006/customXml" ds:itemID="{AC77369E-AE28-4DD1-97BD-D1E092F04384}">
  <ds:schemaRefs>
    <ds:schemaRef ds:uri="5074ac74-b766-45bb-bfb7-2b9c165faf29"/>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18d46ae-bc80-4b93-8345-0c7a35c2729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Camilo Bautista Beltran</cp:lastModifiedBy>
  <dcterms:created xsi:type="dcterms:W3CDTF">2021-12-02T18:50:00Z</dcterms:created>
  <dcterms:modified xsi:type="dcterms:W3CDTF">2022-04-28T14:45:44Z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