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aura.Gonzalez\Documents\Información Pc\Pag. Web; Facebook; Instagram; Twitter\Pagina Web\"/>
    </mc:Choice>
  </mc:AlternateContent>
  <bookViews>
    <workbookView xWindow="0" yWindow="0" windowWidth="27255" windowHeight="7590"/>
  </bookViews>
  <sheets>
    <sheet name="PAA INVERSION" sheetId="3" r:id="rId1"/>
  </sheets>
  <definedNames>
    <definedName name="_xlnm._FilterDatabase" localSheetId="0" hidden="1">'PAA INVERSION'!$A$1:$AR$131</definedName>
    <definedName name="_Hlk529443310" localSheetId="0">'PAA INVERSION'!#REF!</definedName>
  </definedNames>
  <calcPr calcId="162913"/>
</workbook>
</file>

<file path=xl/calcChain.xml><?xml version="1.0" encoding="utf-8"?>
<calcChain xmlns="http://schemas.openxmlformats.org/spreadsheetml/2006/main">
  <c r="L168" i="3" l="1"/>
  <c r="L166" i="3"/>
  <c r="L164" i="3"/>
  <c r="L161" i="3"/>
  <c r="L159" i="3"/>
  <c r="L155" i="3"/>
  <c r="L154" i="3"/>
  <c r="L153" i="3"/>
  <c r="L152" i="3"/>
  <c r="L151" i="3"/>
  <c r="L150" i="3"/>
  <c r="L148" i="3"/>
  <c r="L145" i="3"/>
  <c r="L143" i="3"/>
  <c r="L141" i="3"/>
  <c r="L139" i="3"/>
  <c r="L138" i="3"/>
  <c r="L135" i="3"/>
  <c r="L133" i="3"/>
  <c r="L132" i="3"/>
  <c r="K168" i="3"/>
  <c r="K166" i="3"/>
  <c r="K164" i="3"/>
  <c r="K161" i="3"/>
  <c r="K159" i="3"/>
  <c r="K155" i="3"/>
  <c r="K154" i="3"/>
  <c r="K153" i="3"/>
  <c r="K152" i="3"/>
  <c r="K151" i="3"/>
  <c r="K150" i="3"/>
  <c r="K148" i="3"/>
  <c r="K145" i="3"/>
  <c r="K143" i="3"/>
  <c r="K141" i="3"/>
  <c r="K139" i="3"/>
  <c r="K138" i="3"/>
  <c r="K135" i="3"/>
  <c r="K133" i="3"/>
  <c r="K132" i="3"/>
  <c r="L130" i="3"/>
  <c r="L129" i="3"/>
  <c r="L125" i="3"/>
  <c r="L123" i="3"/>
  <c r="L122" i="3"/>
  <c r="L121" i="3"/>
  <c r="L120" i="3"/>
  <c r="L106" i="3"/>
  <c r="L97" i="3"/>
  <c r="L90" i="3"/>
  <c r="L75" i="3"/>
  <c r="L71" i="3"/>
  <c r="L58" i="3"/>
  <c r="L56" i="3"/>
  <c r="L54" i="3"/>
  <c r="L53" i="3"/>
  <c r="L49" i="3"/>
  <c r="L48" i="3"/>
  <c r="L44" i="3"/>
  <c r="L43" i="3"/>
  <c r="L41" i="3"/>
  <c r="L36" i="3"/>
  <c r="L30" i="3"/>
  <c r="L27" i="3"/>
  <c r="L26" i="3"/>
  <c r="L25" i="3"/>
  <c r="L22" i="3"/>
  <c r="L21" i="3"/>
  <c r="L20" i="3"/>
  <c r="L19" i="3"/>
  <c r="L17" i="3"/>
  <c r="L12" i="3"/>
  <c r="L11" i="3"/>
  <c r="L7" i="3"/>
  <c r="L6" i="3"/>
  <c r="L5" i="3"/>
  <c r="L2" i="3"/>
  <c r="K130" i="3" l="1"/>
  <c r="K129" i="3"/>
  <c r="K125" i="3"/>
  <c r="K123" i="3"/>
  <c r="K122" i="3"/>
  <c r="K121" i="3"/>
  <c r="K120" i="3"/>
  <c r="K106" i="3"/>
  <c r="K97" i="3"/>
  <c r="K90" i="3"/>
  <c r="K75" i="3"/>
  <c r="K71" i="3"/>
  <c r="K58" i="3"/>
  <c r="K56" i="3"/>
  <c r="K54" i="3"/>
  <c r="K53" i="3"/>
  <c r="K49" i="3"/>
  <c r="K48" i="3"/>
  <c r="K44" i="3"/>
  <c r="K43" i="3"/>
  <c r="K41" i="3"/>
  <c r="K36" i="3"/>
  <c r="K30" i="3"/>
  <c r="K27" i="3"/>
  <c r="K26" i="3"/>
  <c r="K25" i="3"/>
  <c r="K22" i="3"/>
  <c r="K21" i="3"/>
  <c r="K20" i="3"/>
  <c r="K19" i="3"/>
  <c r="K17" i="3"/>
  <c r="K12" i="3"/>
  <c r="K11" i="3"/>
  <c r="K7" i="3"/>
  <c r="K6" i="3"/>
  <c r="K5" i="3"/>
  <c r="K2" i="3"/>
</calcChain>
</file>

<file path=xl/sharedStrings.xml><?xml version="1.0" encoding="utf-8"?>
<sst xmlns="http://schemas.openxmlformats.org/spreadsheetml/2006/main" count="3002" uniqueCount="342">
  <si>
    <t xml:space="preserve">Modalidad de selección </t>
  </si>
  <si>
    <t>Valor total estimado</t>
  </si>
  <si>
    <t>12</t>
  </si>
  <si>
    <t>Meses</t>
  </si>
  <si>
    <t>Enero</t>
  </si>
  <si>
    <t>3</t>
  </si>
  <si>
    <t>6</t>
  </si>
  <si>
    <t>Contratación directa (con ofertas)</t>
  </si>
  <si>
    <t>Selección abreviada menor cuantía</t>
  </si>
  <si>
    <t>1</t>
  </si>
  <si>
    <t>Mínima cuantía</t>
  </si>
  <si>
    <t>Código</t>
  </si>
  <si>
    <t>NUMERO DE PROYECTO</t>
  </si>
  <si>
    <t>META</t>
  </si>
  <si>
    <t>Licitación pública</t>
  </si>
  <si>
    <t xml:space="preserve"> </t>
  </si>
  <si>
    <t>Realizar cuatro obras de mitigación con técnica de bioingienería durante la vigencia del plan</t>
  </si>
  <si>
    <t>Concurso de méritos abierto</t>
  </si>
  <si>
    <t>REALIZAR POR EL SISTEMA DE PRECIOS UNITARIOS FIJOS SIN FORMULA DE REAJUSTE: LA CONSTRUCCION DE OBRAS DE MITIGACION PARA ATENDER LA RESTAURACIÓN Y RECUPERACIÓN DE ZONAS CON PROCESOS DE EROSION O FENOMENOS DE REMOCIÓN EN MASA EN SITIOS PRIORIZADOS EN LA LOCALIDAD DE SUMAPAZ.</t>
  </si>
  <si>
    <t>84111600;</t>
  </si>
  <si>
    <t>Realizar la interventoria tecnica, administrativa, financiera, ambiental, social y juridica al contrato cuyo objeto es :REALIZAR POR EL SISTEMA DE PRECIOS UNITARIOS FIJOS SIN FORMULA DE REAJUSTE: LA CONSTRUCCION DE OBRAS DE MITIGACION PARA ATENDER LA RESTAURACIÓN Y RECUPERACIÓN DE ZONAS CON PROCESOS DE EROSION O FENOMENOS DE REMOCIÓN EN MASA EN SITIOS PRIORIZADOS EN LA LOCALIDAD DE SUMAPAZ.</t>
  </si>
  <si>
    <t>56121500;</t>
  </si>
  <si>
    <t>Selección abreviada subasta inversa</t>
  </si>
  <si>
    <t>Dotar 2 IED en la localildad con material pedagogico y/o didáctico durante la vigencia del plan.</t>
  </si>
  <si>
    <t>Realizar 12 eventos artísticos y culturales durante el cuatrienio que exalten la cultura campesina</t>
  </si>
  <si>
    <t>Realizar actividades lúdicas y deportivas dirigidas a persona mayor y personas en condicion de discapacidad de la localidad de Sumapaz "</t>
  </si>
  <si>
    <t>Realizar 6 eventos deportivos que concentren al conjunto de la población local durante la vigencia del plan</t>
  </si>
  <si>
    <t>2</t>
  </si>
  <si>
    <t>45</t>
  </si>
  <si>
    <t>Dias</t>
  </si>
  <si>
    <t>7</t>
  </si>
  <si>
    <t>Vincular 200 personas sin distinción de edad, raza, sexo, condición social u otros, en procesos de formación artistica y cultural durante la vigencia del plan</t>
  </si>
  <si>
    <t>93141701;</t>
  </si>
  <si>
    <t>93141700;</t>
  </si>
  <si>
    <t>93141702;</t>
  </si>
  <si>
    <t>80101600</t>
  </si>
  <si>
    <t>Vincular 200 personas sin distinción de edad, raza, sexo, condición social u otros, en procesos de formación deportiva y recreativa durante la vigencia del plan</t>
  </si>
  <si>
    <t>80101604;</t>
  </si>
  <si>
    <t xml:space="preserve">PRESTAR LOS SERVICIOS PROFESIONALES PARA REALIZAR LA FORMULACIÓN, EVALUACIÓN, SEGUIMIENTO Y CONTROL DE PROYECTOS DE INVERSIÓN Y SEGUIMIENTO DE LOS PLANES, PROGRAMAS Y PROYECTOS DEL FONDO DE DESARROLLO LOCAL DE SUMAPAZ QUE LE SEAN DESIGNADOS. </t>
  </si>
  <si>
    <t>93141700</t>
  </si>
  <si>
    <t>Días</t>
  </si>
  <si>
    <t>Realizar 1 proceso de reconocimiento e identificación de necesidades y acciones para la legalización y funcionamiento de acueducto durante la vigencia del plan</t>
  </si>
  <si>
    <t>83101500;</t>
  </si>
  <si>
    <t>81101500;</t>
  </si>
  <si>
    <t>4</t>
  </si>
  <si>
    <t>Intervenir 4 parques de bolsillo mediante obras de mantenimiento y/o adecuación, durante la vigencia del plan</t>
  </si>
  <si>
    <t>10</t>
  </si>
  <si>
    <t>Mantener 26 kilómetros de malla vial durante la vigencia del Plan</t>
  </si>
  <si>
    <t>CONTRATAR LAS OBRAS PARA LA CONSERVACIÓN DE LA MALLA VIAL LOCAL DE SUMAPAZ, POR EL SISTEMA DE PRECIOS UNITARIOS FIJOS, SIN FORMULA DE REAJUSTE Y A MONTO AGOTABLE</t>
  </si>
  <si>
    <t>78181500;</t>
  </si>
  <si>
    <t xml:space="preserve">PRESTAR LOS SERVICIOS PROFESIONALES ESPECIALIZADOS AL ÁREA DE GESTIÓN DE DESARROLLO LOCAL EN LOS DIFERENTES COMPONENTES DE INFRAESTRUCTURA Y MALLA VIAL DE LA LOCALIDAD DE SUMAPAZ.  </t>
  </si>
  <si>
    <t>PRESTAR LOS SERVICIOS PROFESIONALES AL ÁREA DE GESTIÓN DE DESARROLLO LOCAL PARA REALIZA LA FORMULACIÓN, SEGUIMIENTO A LOS DIFERENTES PROCESOS RELACIONADOS CON LA INFRAESTRUCTURA DE LA LOCALIDAD DE SUMAPAZ.</t>
  </si>
  <si>
    <t>80161501;</t>
  </si>
  <si>
    <t xml:space="preserve">PRESTAR SUS SERVICIOS PROFESIONALES AL ÁREA GESTIÓN DE DESARROLLO LOCAL EN LOS PROYECTOS Y PROCESOS RELACIONADOS CON EL MANTENIMIENTO Y OPERATIVIDAD DEL PARQUE AUTOMOTOR DE PROPIEDAD DEL FDLS Y DEL QUE LLEGARE A SER RESPONSABLE. </t>
  </si>
  <si>
    <t>PRESTAR SUS SERVICIOS TÉCNICOS DE APOYO AL ÁREA GESTIÓN DE DESARROLLO LOCAL EN LOS PROYECTOS Y PROCESOS RELACIONADOS CON EL MANTENIMIENTO Y OPERATIVIDAD DEL PARQUE AUTOMOTOR DE PROPIEDAD DEL FDLS Y DEL QUE LLEGARE A SER RESPONSABLE.</t>
  </si>
  <si>
    <t xml:space="preserve">PRESTAR SUS SERVICIOS COMO AUXILIAR ADMINISTRATIVO PARA QUE REALICE LAS ACTIVIDADES CORRESPONDIENTES AL PARQUE AUTOMOTOR PROPIEDAD DEL FONDO DE DESARROLLO LOCAL DE SUMAPAZ.  </t>
  </si>
  <si>
    <t>22101700</t>
  </si>
  <si>
    <t>PRESTAR LOS SERVICIOS PROFESIONALES EN EL AREA DE DESARROLLO LOCAL PARA ADELANTAR LA FORMULACION Y SEGUIMIENTO A LOS COMPONENTES RELACIONADOS CON LA INFRAESTRUCTURA DE LA LOCALIDAD DE SUMAPAZ.</t>
  </si>
  <si>
    <t>Prestar sus servicios técnicos de apoyo administrativo al área de gestión de desarrollo local de la alcaldía local de Sumapaz.</t>
  </si>
  <si>
    <t xml:space="preserve">PRESTAR LOS SERVICIOS PROFESIONALES AL ÁREA DE GESTIÓN DE DESARROLLO LOCAL PARA REALIZAR LA FORMULACIÓN Y SEGUIMIENTO A LOS PROYECTOS DE INVERSIÓN O COMPONENTES QUE LE SEAN DESIGNADOS. </t>
  </si>
  <si>
    <t xml:space="preserve">Prestar sus servicios profesionales al Área Gestión de Desarrollo Local en los proyectos y procesos relacionados con el mantenimiento y operatividad del parque automotor de propiedad del FDLS y del que llegare a ser responsable. </t>
  </si>
  <si>
    <t>93141509</t>
  </si>
  <si>
    <t>Vincular 600 personas al ejercicio de convivencia ciudadana paz y posconflicto durante la vigencia del plan</t>
  </si>
  <si>
    <t>43223100;</t>
  </si>
  <si>
    <t xml:space="preserve">Realizar 1 dotación por corregimiento para la seguridad ciudadana </t>
  </si>
  <si>
    <t>Realizar 1 dotación por corregimiento para la seguridad ciudadana durante la vigencia del plan</t>
  </si>
  <si>
    <t>81161707;</t>
  </si>
  <si>
    <t>Mantener 100% lineas telefonicas satelitales instaladas durante la vigencia del plan</t>
  </si>
  <si>
    <t>83121703;</t>
  </si>
  <si>
    <t>Garantizar cinco (5) portales interactivos con operación sostenible durante la vigencia del plan</t>
  </si>
  <si>
    <t xml:space="preserve">Prestar sus servicios profesionales para realizar la formulación, seguimiento a la ejecución y liquidación de los componentes que se deriven proyecto de inversión 1368 “Sumapaz Digital”. </t>
  </si>
  <si>
    <t>ADQUISICION DE UNA CAMIONETA PARA SIETE (7) PASAJEROS 4X4, PARA EL FONDO DE DESARROLLO LOCAL DE SUMAPAZ</t>
  </si>
  <si>
    <t>Prestar los servicios profesionales para realizar formulación, evaluación, seguimiento y control de proyectos de inversión y seguimiento de los planes, programas y proyectos del Fondo de Desarrollo Local de Sumapaz que le sean designados</t>
  </si>
  <si>
    <t>APOYAR LA FORMULACIÓN, GESTIÓN Y SEGUIMIENTO DE ACTIVIDADES ENFOCADAS A LA GESTIÓN AMBIENTAL EXTERNA, ENCAMINADAS A LA MITIGACIÓN DE LOS DIFERENTES IMPACTOS AMBIENTALES Y LA CONSERVACIÓN DE LOS RECURSOS NATURALES DE LA LOCALIDAD DE SUMAPAZ</t>
  </si>
  <si>
    <t>PRESTAR LOS SERVICIOS COMO AUXILIAR ADMINISTRATIVO AL SERVICIO DE LA JUNTA ADMINISTRADORA LOCAL DE SUMAPAZ.</t>
  </si>
  <si>
    <t>PRESTAR SUS SERVICIOS COMO TECNICO DE APOYO ADMINISTRATIVO AL AREA DE GESTION DE DESARROLLO LOCAL DE LA ALCALDIA LOCAL DE SUMAPAZ.</t>
  </si>
  <si>
    <t>Prestar sus servicios profesionales a la Alcaldía Local de Sumapaz, como administrador de la Red de computadores de los equipos de propiedad o tenencia del Fondo de Desarrollo Local de Sumapaz y realizar la actualización de los datos en los diferentes sistemas de información</t>
  </si>
  <si>
    <t>Prestar los servicios profesionales para realizar la formulación, evaluación, seguimiento y control de proyectos de inversión y gastos de funcionamiento del Fondo de Desarrollo Local de Sumapaz.</t>
  </si>
  <si>
    <t xml:space="preserve">PRESTAR LOS SERVICIOS PROFESIONALES AL DESPACHO DE LA ALCALDÍA LOCAL DE SUMAPAZ PARA EL CUMPLIMIENTO DEL PLAN DE DESARROLLO “SUMAPAZ EN PAZ, MÁS PRODUCTIVA Y AMBIENTAL PARA TODOS” 2017-2020. </t>
  </si>
  <si>
    <t>PRESTAR LOS SERVICIOS PROFESIONALES JURIDICOS PARA APOYAR LOS ASUNTOS LEGALES Y CONTRACTUALES DE LA ALCALDIA LOCAL DE SUMAPAZ DE LOS PROYECTOS DE INVERSION 1379, 1356, 1382, 1377, 1375 Y SEGUIMIENTO DE CUENTAS POR PAGAR Y ACTAS DE LIQUIDACION.</t>
  </si>
  <si>
    <t xml:space="preserve">Prestar los servicios profesionales jurídicos para apoyar los asuntos legales y contractuales de la Alcaldía Local de Sumapaz de los proyectos de inversión 1358, 1366, 1368, 1364 y 1375 y manejo y reporte de la información contractual y pagos al SIVICOF. </t>
  </si>
  <si>
    <t>Prestar los servicios profesionales jurídicos para realizar el seguimiento a todos procesos contractuales proyectos de inversión del Fondo de Desarrollo Local de Sumapaz en el marco del Plan de Desarrollo Local 2017-2020</t>
  </si>
  <si>
    <t>PRESTAR LOS SERVICIOS DE APOYO AL GRUPO DE GESTIÓN DE DESARROLLO LOCAL EN LOS TEMAS CONTABLES DEL FONDO DE DESARROLLO LOCAL DE SUMAPAZ.</t>
  </si>
  <si>
    <t xml:space="preserve">Prestar los servicios profesionales especializados para el despacho de la Alcaldía Local de Sumapaz en las diferentes etapas de los procesos administrativos y operativos para dar cumplimiento al Plan de Desarrollo Local. </t>
  </si>
  <si>
    <t xml:space="preserve">Prestar sus servicios como técnico de apoyo administrativo a la gestión al Despacho de la Alcaldesa Local de Sumapaz. </t>
  </si>
  <si>
    <t xml:space="preserve">Prestar sus servicios profesionales al Almacén del Fondo de Desarrollo Local de Sumapaz. </t>
  </si>
  <si>
    <t>PRESTAR LOS SERVICIOS PROFESIONALES COMO ABOGADO (A) DE APOYO AL ÁREA DE GESTIÓN POLICIVA JURÍDICA SUMAPAZ, EN EL DESARROLLO DE LAS FUNCIONES PROPIAS DE ESA DEPENDENCIA</t>
  </si>
  <si>
    <t>APOYAR LAS ACTIVIDADES OPERATIVAS COMO AUXILIAR ADMINISTRATIVO EN LA CORREGIDURIA DE SAN JUAN</t>
  </si>
  <si>
    <t xml:space="preserve">Prestar los servicios como auxiliar administrativo para la Corregiduría de Nazareth. </t>
  </si>
  <si>
    <t>PRESTAR LOS SERVICIOS COMO AUXILIAR ADMINISTRATIVO PARA LA CORREGIDURÍA DE BETANIA</t>
  </si>
  <si>
    <t>PRESTAR EL SERVICIO COMO AUXILIAR ADMINISTRATIVO PARA EL CENTRO DE SERVICIOS DE SANTA ROSA.</t>
  </si>
  <si>
    <t xml:space="preserve">PRESTAR SUS SERVICIOS DE APOYO PARA REALIZAR ACTIVIDADES INHERENTES A LA GESTIÓN DOCUMENTAL DE LA ALCALDÍA LOCAL DE SUMAPAZ Y LA CORREGIDURÍA DE SAN JUAN </t>
  </si>
  <si>
    <t xml:space="preserve">PRESTAR SUS SERVICIOS TÉCNICOS PARA LA GESTIÓN DOCUMENTAL DE LA ALCALDÍA LOCAL DE SUMAPAZ. </t>
  </si>
  <si>
    <t>PRESTAR SUS SERVICIOS COMO AUXILIAR ADMINISTRATIVO PARA REALIZAR LA SISTEMATIZACIÓN DE LOS DOCUMENTOS QUE REPOSAN EN EL ARCHIVO DE GESTIÓN DE LA ALCALDÍA LOCAL DE SUMAPAZ.</t>
  </si>
  <si>
    <t>80111612;</t>
  </si>
  <si>
    <t>PRESTAR LOS SERVICIOS PARA OPERAR EL VEHÍCULO ASIGNADO, REALIZANDO DE MANERA OPORTUNA EFICIENTE Y SEGURA LOS DESPLAZAMIENTOS DE LOS FUNCIONARIOS DEL FONDO DE DESARROLLO LOCAL DEL SUMAPAZ Y/O DEMÁS PERSONAL QUE REQUIERA SER TRASLADADO EN LA ZONA URBANA Y RURAL DE LA LOCALIDAD EN CUMPLIMIENTO DE LAS ACTIVIDADES PROPIAS DE LA ADMINISTRACIÓN LOCAL.”.</t>
  </si>
  <si>
    <t xml:space="preserve">PRESTAR LOS SERVICIOS PARA OPERAR EL VEHÍCULO ASIGNADO, REALIZANDO DE MANERA OPORTUNA EFICIENTE Y SEGURA LOS DESPLAZAMIENTOS DE LOS FUNCIONARIOS DEL FONDO DE DESARROLLO LOCAL DEL SUMAPAZ Y/O DEMÁS PERSONAL QUE REQUIERA SER TRASLADADO EN LA ZONA URBANA Y RURAL DE LA LOCALIDAD EN CUMPLIMIENTO DE LAS ACTIVIDADES PROPIAS DE LA ADMINISTRACIÓN LOCAL. </t>
  </si>
  <si>
    <t>PRESTAR LOS SERVICIOS PARA OPERAR EL VEHÍCULO ASIGNADO, REALIZANDO DE MANERA OPORTUNA EFICIENTE Y SEGURA LOS DESPLAZAMIENTOS DE LOS FUNCIONARIOS DEL FONDO DE DESARROLLO LOCAL DEL SUMAPAZ Y/O DEMÁS PERSONAL QUE REQUIERA SER TRASLADADO EN LA ZONA URBANA Y RURAL DE LA LOCALIDAD EN CUMPLIMIENTO DE LAS ACTIVIDADES PROPIAS DE LA ADMINISTRACIÓN LOCAL.</t>
  </si>
  <si>
    <t>PRESTAR LOS SERVICIOS PARA OPERAR EL VEHICULO ASIGNADO,REALIZADO DE MANERA OPORTUNA EFICIENTE Y SEGURA LOS DESPLAZAMIENTOS DE LOS FUNCIONARIOS DEL FONDO DE DESARROLLO LOCAL DE SUMAPAZ Y/O DEMAS PERSONAL QUE REQUIERA SER TRASLADADO EN LA ZONA URBANA Y RURAL DE LA LOCALIDAD EN CUMPLIMIENTO DE LAS ACTIVIDADES PROPIAS DE LA ADMINISTRACION LOCAL.</t>
  </si>
  <si>
    <t>PRESTAR LOS SERVICIOS DE APOYO EN LAS LABORES DE OFICIOS VARIOS Y NOTIFICACIÓN PARA LA CUENCA DEL RIO BLANCO Y CUENCA RIO SUMAPAZ</t>
  </si>
  <si>
    <t>PRESTACIÓN DE SERVICIOS DE APOYO PARA LAS CORREGIDURÍAS DE NAZARETH Y BETANIA REALIZANDO ACTIVIDADES LOGÍSTICAS Y OPERATIVAS ATENDIENDO LOS LINEAMIENTOS DE LAS DIFERENTES ÁREAS DE LA ADMINISTRACIÓN LOCAL EN LOS BIENES DE PROPIEDAD DEL FONDO DE DESARROLLO LOCAL Y/O DE LA ALCALDÍA LOCAL DE SUMAPAZ</t>
  </si>
  <si>
    <t xml:space="preserve">APOYAR TECNICAMENTE A LOS RESPONSABLES E INTEGRANTES DE LOS PROCESOS DE IMPLEMENTACION DE HERRAMIENTAS DE GESTION, SIGUIENDO LOS LINEAMIENTOS METOLOGICOS ESTABLECIDOS POR LA OFICINA ASESORA DE PLANEACION DE LA SECRETARIA DISTRITAL DE GOBIERNO. </t>
  </si>
  <si>
    <t xml:space="preserve">PRESTAR SUS SERVICIOS DE APOYO ADMINISTRATIVO AL ÁREA DE GESTIÓN DE DESARROLLO LOCAL PARA EL ÁREA DEL  CDI DE LA ALCALDÍA LOCAL DE SUMAPAZ. </t>
  </si>
  <si>
    <t>PRESTAR LOS SERVICIOS COMO TÉCNICO ADMINISTRATIVO AL SERVICIO DE LA JUNTA ADMINISTRADORA LOCAL DE SUMAPAZ.</t>
  </si>
  <si>
    <t xml:space="preserve">: PRESTACIÓN DE SERVICIOS DE APOYO PARA EL ÁREA DE GESTIÓN DE DESARROLLO LOCAL REALIZANDO ACTIVIDADES LOGÍSTICAS Y OPERATIVAS ATENDIENDO LOS LINEAMIENTOS DE LAS DIFERENTES ÁREAS DE LA ADMINISTRACIÓN LOCAL EN LOS BIENES DE PROPIEDAD DEL FONDO DE DESARROLLO LOCAL Y/O DE LA ALCALDÍA LOCAL DE SUMAPAZ. </t>
  </si>
  <si>
    <t>OBJETO: PRESTAR SUS SERVICIOS DE APOYO PARA REALIZAR ACTIVIDADES INHERENTES A LA GESTIÓN DOCUMENTAL DE LA ALCALDÍA LOCAL DE SUMAPAZ Y LA CORREGIDURÍA DE BETANIA</t>
  </si>
  <si>
    <t>PRESTAR LOS SERVICIOS EN LABORES Y OFICIOS VARIOS PARA LA CUENCA DE RIO BLANCO Y CUENCA RIO SUMAPAZ</t>
  </si>
  <si>
    <t xml:space="preserve">PRESTAR LOS SERVICIOS PROFESIONALES JURÍDICOS PARA APOYAR LOS ASUNTOS LEGALES Y CONTRACTUALES Y CONTRACTUALES DE LA ALCALDÍA LOCAL DE SUMAPAZ DE LOS PROYECTOS DE INVERSIÓN 1331, 1340, 1349, 1353, 1375 ASÍ COMO LAS DECLARATORIAS DE INCUMPLIMIENTO Y LOS DEMÁS ASUNTOS QUE LE SEAN DESIGNADOS. </t>
  </si>
  <si>
    <t>Prestar los servicios profesionales como abogado para apoyar el Area de Gestión Policiva Jurídica de Alcaldía Local de Sumapaz.</t>
  </si>
  <si>
    <t>Prestar sus servicios como auxiliar de apoyo administrativo al área de Gestión Policiva de la Alcaldía Local de Sumapaz</t>
  </si>
  <si>
    <t xml:space="preserve">Apoyar la formulación, gestión y seguimiento de las actividades enfocadas a promover el desarrollo rural sostenible en la localidad de Sumapaz </t>
  </si>
  <si>
    <t>93141503;</t>
  </si>
  <si>
    <t>Vincular 200 personas a procesos de participación ciudadana y/o constrol social durante la vigencia del plan</t>
  </si>
  <si>
    <t>PRESTACION DE SERVICIOS PARA LA REALIZACION DE ACCIONES QUE PROMUEVAN LA VINCULACION DE LA POBLACION A PROCESOS DE PARTICIPACIÓN Y CONTROL SOCIAL</t>
  </si>
  <si>
    <t>Vincular 200 personas a procesos de particiápción ciudadana y/o control social durante la vigencia del plan</t>
  </si>
  <si>
    <t>81141601</t>
  </si>
  <si>
    <t>Beneficiar 230 personas mayores con subsidio Tipo C mensualmente al año</t>
  </si>
  <si>
    <t>Prestar los servicios profesionales para la operación, prestación, seguimiento y cumplimiento de los procedimientos administrativos, operativos y programáticos del servicio social Apoyo Económico Tipo C, que contribuyan a la garantía de los derechos de la población mayor en el marco de la Política Pública Social para el Envejecimiento y la Vejez en el Distrito Capital a cargo de la Alcaldía Local de Sumapaz</t>
  </si>
  <si>
    <t>93151600</t>
  </si>
  <si>
    <t>Apoyo económico para persona mayor</t>
  </si>
  <si>
    <t>42212000;</t>
  </si>
  <si>
    <t>Contratación régimen especial||Régimen especial</t>
  </si>
  <si>
    <t>Beneficiar 42 personas con condición de discapacidad con ayudas técnicas no contenidas en el POS durante la vigencia del plan</t>
  </si>
  <si>
    <t>meses</t>
  </si>
  <si>
    <t>Contratacion directa</t>
  </si>
  <si>
    <t>contratacion directa</t>
  </si>
  <si>
    <t xml:space="preserve"> PRESTAR LOS SERVICIOS PROFESIONALES PARA LA OPERACIÓN, PRESTACION, SEGUIMIENTO Y CUMPLIMIENTO DE LOS PROCEDIMIENTOS ADMINISTRATIVOS, OPERATIVOS Y PROGRAMATICOS DEL SERVICIO SOCIAL APOYO ECONOMICO TIPO C, QUE CONTRIBUYAN A LA GARANTIA DE LOS DERECHOS DE LA POBLACION MAYOR EN EL ,ARCO DE LA POLITICA PUBLICA SOCIAL PARA EL EMBEJECIMIENTO Y LA VEJEZ EN EL DISTYRITO CAPITAL A CARGO DE LA ALCALDIA LOCAL DE SUMAPAZ</t>
  </si>
  <si>
    <t xml:space="preserve">PRESTAR LOS SERVICIOS PROFESIONALES PARA REALIZAR LA FORMULACIÓN, EVALUACIÓN, SEGUIMIENTO Y CONTROL DE PROYECTOS DE INVERSIÓN Y SEGUIMIENTO DE LOS PLANES, PROGRAMAS Y PROYECTOS DEL FONDO DE DESARROLLO LOCAL DE SUMAPAZ </t>
  </si>
  <si>
    <t>PRESTAR LOS SERVICIOS PROFESIONALES ESPECIALIZADOS AL DESPACHO DE LA ALCALDESA LOCAL EN EL SEGUIMIENTO Y COORDINACION A LA FORMULACION, EVALUACION Y CONTROL DE PROYECTOS DE INVERSION QUE COMPONEN LOS PLANES, PROGRAMAS Y PROYECTOS DEL FONDO DE DESARROLLO LOCAL DE SUMAPAZ.</t>
  </si>
  <si>
    <t>PRESTAR SUS SERVICIOS COMO PROFESIONAL DE APOYO A LA GESTIÓN CONTRACTUAL DE LA ALCALDÍA LOCAL DE SUMAPAZ.</t>
  </si>
  <si>
    <t xml:space="preserve">2 </t>
  </si>
  <si>
    <t xml:space="preserve">PRESTAR LOS SERVICIOS TECNICOS DE APOYO ADMINISTRATIVO AL AREA DE GESTION DE DESARROLLO LOCAL DE LA ALCALDIA LOCAL DE SUMAPAZ </t>
  </si>
  <si>
    <t>PRESTAR LOS SERVICIOS PROFESIONALES PARA REALIZAR LA FORMULACIÓN, EVALUACIÓN, SEGUIMIENTO Y CONTROL DE PROYECTOS DE INVERSIÓN Y SEGUIMIENTO DE LOS PLANES, PROGRAMAS Y PROYECTOS DEL FONDO DE DESARROLLO LOCAL DE SUMAPAZ</t>
  </si>
  <si>
    <t>PRESTAR EL SERVICIO DE ASISTENCIA TÉCNICA DIRECTA RURAL AGROPECUARIA PARA LOS PEQUEÑOS Y MEDIANOS PRODUCTORES DE LA LOCALIDAD DE SUMAPAZ”</t>
  </si>
  <si>
    <t>PRESTAR LOS SERVICIOS PROFESIONALES PARA REALIZAR FORMULACION, EVALUACION , SEGUIMIENTO Y CONTROL DEL PROYECTO DE INVERSION DESARRROLLO RURAL SOSTENIBLE Y CAMPESINO DE LOS PLANES, PROGRAMAS Y PROYECTOS DEL FONDO DE DESARROLLO LOCAL DE SUMAPAZ QUE LE SEAN DESIGNADOS</t>
  </si>
  <si>
    <t>Desarrolllar un proceso de intervencion  que garantice el derecho a las comunicaciones, mediante la operación, administracion y mantenimiento de los portales interactivos y las lineas telefonicas instaladas en la localidad de sumapaz</t>
  </si>
  <si>
    <t>Prestación de servicios para  desarrollar el proceso de instauración de sistemas y nucleos de producción agropecuaria,  en la localidad de Sumapaz</t>
  </si>
  <si>
    <t>Beneficiar personas con iniciativas de emprendimiento rural con enfoque poblacional durante la vigencia del plan</t>
  </si>
  <si>
    <t>Beneficiar personas con asistencia tecnica directa, agropecuaria y/o asistencia en tecnologias ambientales sostenibles durante la vigencia del plan</t>
  </si>
  <si>
    <t>PRESTAR LOS SERVICIOS PROFESIONALES PARA LA FORMULACION, EVALUACION, SEGUIMIENTO Y CONTROL DE PROYECTOS DE INVERSION Y SEGUIMIENTO DE LOS PLANES, PROGRAMAS Y PROYECTOS DEL FONDO DE DESARROLLO LOCAL DE SUMAPAZ PARA EL PUNTO FOCAL DE MUJER Y GENERO.</t>
  </si>
  <si>
    <t>81101500; 72103300; 72141100; 77111600; 77101500; 72141000</t>
  </si>
  <si>
    <t>Aunar esfuerzos entre a SubRed Integral de Servicios de Salud Sur y el FDL Sumapaz para el otorgamiento de asistencia personal no incluidas o no cubiertas en el Plan Obligatorios de Salud- POS para los habitantes de la Localidad de Sumapaz.</t>
  </si>
  <si>
    <t>80101500; 94121500; 93141500; 84111600</t>
  </si>
  <si>
    <t>81101600; 81101500; 80101500; 80101600; 80161500</t>
  </si>
  <si>
    <t>Descripción</t>
  </si>
  <si>
    <t>Fecha estimada de inicio de proceso de selección (mes)</t>
  </si>
  <si>
    <t>Fecha estimada de presentación de ofertas (mes)</t>
  </si>
  <si>
    <t>Duración estimada del contrato (número)</t>
  </si>
  <si>
    <t>Duración estimada del contrato (intervalo: días, meses, años)</t>
  </si>
  <si>
    <t>Fuente de los recursos</t>
  </si>
  <si>
    <t>No Aplica</t>
  </si>
  <si>
    <t>Valor estimado en la vigencia actual</t>
  </si>
  <si>
    <t>¿Se requieren vigencias futuras?</t>
  </si>
  <si>
    <t>Estado de solicitud de vigencias futuras</t>
  </si>
  <si>
    <t>Unidad de contratación (referencia)</t>
  </si>
  <si>
    <t>Ubicación</t>
  </si>
  <si>
    <t xml:space="preserve">Nombre del responsable </t>
  </si>
  <si>
    <t xml:space="preserve">Teléfono del responsable </t>
  </si>
  <si>
    <t xml:space="preserve">Correo electrónico del responsable </t>
  </si>
  <si>
    <t>No</t>
  </si>
  <si>
    <t>NA</t>
  </si>
  <si>
    <t>AREA DE CONTRATACION</t>
  </si>
  <si>
    <t>Distrito Capital de Bogotá</t>
  </si>
  <si>
    <t>ALCALDIA LOCAL DE SUMAPAZ</t>
  </si>
  <si>
    <t>contratacion.sumapaz@gobiernobogota.gov.co</t>
  </si>
  <si>
    <t>5557087</t>
  </si>
  <si>
    <r>
      <t>APOYAR LA FORMULACIÓN, GESTIÓN Y SEGUIMIENTO DE ACTIVIDADES ENFOCADAS A LA GESTIÓN AMBIENTAL EXTERNA, ENCAMINADAS A LA MITIGACIÓN DE LOS DIFERENTES IMPACTOS AMBIENTALES Y LA CONSERVACIÓN DE LOS RECURSOS NATURALES DE LA LOCALIDAD DE SUMAPAZ</t>
    </r>
    <r>
      <rPr>
        <sz val="11"/>
        <color rgb="FF000000"/>
        <rFont val="Verdana"/>
        <family val="2"/>
      </rPr>
      <t xml:space="preserve">” </t>
    </r>
    <r>
      <rPr>
        <sz val="10"/>
        <color theme="1"/>
        <rFont val="Verdana"/>
        <family val="2"/>
      </rPr>
      <t xml:space="preserve">CLÁUSULA SEGUNDA.- OBLIGACIONES DE LA CONTRATISTA. </t>
    </r>
  </si>
  <si>
    <t xml:space="preserve">
PRESTAR LOS SERVICIOS TÉCNICOS PARA LA OPERACIÓN, SEGUIMIENTO Y CUMPLIMIENTO DE LOS PROCESOS Y PROCEDIMIENTOS DEL SERVICIO SOCIAL APOYOS PARA LA SEGURIDAD ECONÓMICA TIPO C, REQUERIDOS PARA EL OPORTUNO Y ADECUADO REGISTRO, CRUCE Y REPORTE DE LOS DATOS EN EL SISTEMA DE INFORMACIÓN Y REGISTRO DE BENEFICIARIOS–SIRBE, QUE CONTRIBUYAN A LA GARANTÍA DE LOS DERECHOS DE LA POBLACIÓN MAYOR EN EL MARCO DE LA POLÍTICA PÚBLICA SOCIAL PARA EL ENVEJECIMIENTO Y LA VEJEZ EN EL DISTRITO CAPITAL A CARGO DE LA ALCALDIA DE SUMAPAZ</t>
  </si>
  <si>
    <t>PRESTAR LOS SERVICIOS PROFESIONALES PARA REALIZAR FORMULACIÓN, EVALUACIÓN, SEGUIMIENTO Y CONTROL DE PROYECTOS DE INVERSIÓN Y SEGUIMIENTO DE LOS PLANES, PROGRAMAS Y PROYECTOS DEL FONDO DE DESARROLLO LOCAL DE SUMAPAZ QUE LE SEAN DESIGNADOS.</t>
  </si>
  <si>
    <t>Apoyar al (la) alcalde(sa) local en la promoción, articulación, acompañamiento y seguimiento para la atención y protección de los animales domésticos y silvestres de la localidad.</t>
  </si>
  <si>
    <t>Apoyar al equipo de prensa y comunicaciones de la Alcaldía Local en la realización de productos y piezas digitales, impresas y publicitarias de gran formato y de animación gráfica, así como apoyar la producción y montaje de eventos.</t>
  </si>
  <si>
    <t>Realizar estrategias de fortalecimiento institucional durante la vigencia del Plan</t>
  </si>
  <si>
    <t>Mayo</t>
  </si>
  <si>
    <t>mayo</t>
  </si>
  <si>
    <t>Junio</t>
  </si>
  <si>
    <t>Marzo</t>
  </si>
  <si>
    <t>Abril</t>
  </si>
  <si>
    <t>Realizar la interventoría técnica, administrativa, financiera , ambiental y juridica al contrato que deriva del proceso licitatorio , cuyo objeto es " Realizar actividades lúdicas y deportivas dirigidas a persona mayor y personas en condicion de discapacidad de la localidad de Sumapaz"</t>
  </si>
  <si>
    <t>Prestar los servicios para la organización, coordinación y ejecución  de  las escuelas de formación artística y cultural de Sumapaz (Efacs)</t>
  </si>
  <si>
    <t>Realizar la interventoría técnica, administrativa, financiera, ambiental y juridica al contrato cuyo objeto es "Prestar los servicios para la organización, coordinación y ejecución  de las escuelas de formación artística y cultural de Sumapaz (Efacs)"</t>
  </si>
  <si>
    <t>Realizar la interventoría técnica, administrativa, financiera  ambiental y juridica alcontrato que deriva del Proceso Licitatorio" Cuyo objeto es:REALIZAR EL PROCESO DE   ESCUELAS DE FORMACION DEPORTIVA DE LA LOCALIDAD DE SUMAPAZ</t>
  </si>
  <si>
    <t xml:space="preserve">Mayo </t>
  </si>
  <si>
    <t>Julio</t>
  </si>
  <si>
    <t xml:space="preserve"> Aunar esfuerzos técnicos, administrativos y financieros  para el reconocimiento e identificación de necesidades y acciones para el funcionamiento de acueductos y sistemas de saneamiento básico de la localidad de Sumapaz</t>
  </si>
  <si>
    <t>Febrero</t>
  </si>
  <si>
    <t>PRESTAR LOS SERVICIOS PARA GARANTIZAR LA LOGISTICA REQUERIDA EN LA REALIZACIÓN DEL EVENTO DE RENDICIÓN DE CUENTAS  EN  LA LOCALIDAD DE SUMAPAZ</t>
  </si>
  <si>
    <t>Mes</t>
  </si>
  <si>
    <t>intervencion en salones comunales</t>
  </si>
  <si>
    <t>Apoyar al equipo de prensa y comunicaciones de la Alcaldía Local mediante el registro, la edición y la presentación de fotografías de los acontecimientos, hechos y eventos de la Alcaldía Local en los medios de comunicación, especialmente escritos, digitales y audiovisuales y la creación, realización y producción de vídeos que transmitan un mensaje en la comunicación interna y externa.</t>
  </si>
  <si>
    <t xml:space="preserve">Prestar servicios profesionales para coordinar, liderar y asesorar los planes y estrategias de comunicación interna y externa para la divulgación de los programas, proyectos y actividades, como la realización y publicación de contenidos de redes sociales y canales de divulgación digital (sitio web) de la Alcaldía local. </t>
  </si>
  <si>
    <t>abril</t>
  </si>
  <si>
    <t>MARZO</t>
  </si>
  <si>
    <t>ABRIL</t>
  </si>
  <si>
    <t>5</t>
  </si>
  <si>
    <t>FORTALECER DOS ORGANIZACIONES SOCIALES O COMUNITARIAS</t>
  </si>
  <si>
    <t>Servicios de seguros de Salud ediles</t>
  </si>
  <si>
    <t>Servicios de arrendamiento sin opción de compra de computadores sin operario</t>
  </si>
  <si>
    <t>Servicios de telefonía fija</t>
  </si>
  <si>
    <t>Servicios de telecomunicaciones móviles</t>
  </si>
  <si>
    <t>Servicios de protección (guardas de seguridad)</t>
  </si>
  <si>
    <t>Servicios de limpieza general</t>
  </si>
  <si>
    <t>Servicios de instalación (distintos de los servicios de construcción)</t>
  </si>
  <si>
    <t xml:space="preserve"> PRESTAR LOS SERVICIOS PARA LA ELABORACIÓN, DISEÑO, DIAGRAMACIÓN E IMPRESIÓN DEL PERIÓDICO LOCAL "EL RURAL", ASÍ COMO LA ADQUISICIÓN DE LAS DEMÁS PIEZAS PUBLICITARIAS ESTABLECIDAS POR EL FONDO DE DESARROLLO LOCAL</t>
  </si>
  <si>
    <t>ADQUISICION DE FIRMA DIGITAL</t>
  </si>
  <si>
    <t>ADQUISICION DE ELEMENTOS Y SUMINISTROS DE PAPELERIA PARA LAS DIFERENTES DEPENDENCIAS DE LA ALCALDIA LOCAL DE SUMAPAZ</t>
  </si>
  <si>
    <t>SUMINISTRO DE COMBUSTIBLE PARA LOS VEHÍCULOS LIVIANOS DE PROPIEDAD O TENENCIA DEL FONDO DE DESARROLLO LOCAL DE SUMAPAZ</t>
  </si>
  <si>
    <t xml:space="preserve">COMPRA DE TONNER </t>
  </si>
  <si>
    <t>ADQUISICION DE EQUIPOS AUDIOVISUALES PARA LA OFICINA DE PRENSA DE LA ALCALDIA LOCAL DE SUMAPAZ</t>
  </si>
  <si>
    <t>COMPRA DE EQUIPOS  PARA LA ALCALDIA LOCAL DE SUMAPAZ</t>
  </si>
  <si>
    <t>PRESTAR EL SERVICIO DE AVITUALLAMIENTO (ALIMENTACIÓN) PARA LA REALIZACIÓN DE EVENTOS Y/O ACTIVIDADES DE GESTIÓN, PROMOCIÓN Y PARTICIPACIÓN</t>
  </si>
  <si>
    <t>¿PRESTAR EL SERVICIO DE TRANSPORTE TERRESTRE AUTOMOTOR ESPECIAL PARA ATENDER LOS DIFERENTES EVENTOS INSTITUCIONALES PROGRAMADOS POR LA ADMINISTRACION LOCAL Y LAS ACTIVIDADES DE PROMOCION Y PARTICIPACION¿</t>
  </si>
  <si>
    <t>CAJA MENOR- PAGO TRANSPORTE PARA NOTIFICADORES</t>
  </si>
  <si>
    <t>Adquirir a título de arrendamiento un (1) inmueble para el funcionamiento de la sede administrativa de la Alcaldía Local de Sumapaz.</t>
  </si>
  <si>
    <t xml:space="preserve">Abril </t>
  </si>
  <si>
    <t>Realizar la interventoria tecnica, administrativa, financiera, ambiental, social y juridica al contrato FDLS-COP173-2018 cuyo objeto es :REALIZAR POR EL SISTEMA DE PRECIOS UNITARIOS FIJOS SIN FORMULA DE REAJUSTE: LA CONSTRUCCION DE OBRAS DE MITIGACION PARA ATENDER LA RESTAURACIÓN Y RECUPERACIÓN DE ZONAS CON PROCESOS DE EROSION O FENOMENOS DE REMOCIÓN EN MASA EN SITIOS PRIORIZADOS EN LA LOCALIDAD DE SUMAPAZ.</t>
  </si>
  <si>
    <t>84111600; 81101500; 70131500; 80101600; 77101800; 70131600; 72101500</t>
  </si>
  <si>
    <t xml:space="preserve">Realizar la interventoría técnica, administrativa, financiera y ambientalal contrato cuyo objeto es" PRESTAR LOS SERVICIOS DE APOYO PARA LA REALIZACIÓN DEL FESTIVAL DE MÚSICA CAMPESINA “SUMAPAZ-SUENA MÁS” </t>
  </si>
  <si>
    <t xml:space="preserve">Realizar los Juegos rurales de la localidad  de Sumapaz </t>
  </si>
  <si>
    <t>Realizar la interventoría técnica, administrativa, financiera y ambiental y juridica al contrato cuyo objeto es "Realizar los Juegos rurales de la localidad  de Sumapaz"</t>
  </si>
  <si>
    <t xml:space="preserve">PRESTAR LOS SERVICIOS DE APOYO PARA LA REALIZACIÓN DEL FESTIVAL DE MÚSICA CAMPESINA “SUMAPAZ-SUENA MÁS”   </t>
  </si>
  <si>
    <t>8,5</t>
  </si>
  <si>
    <t>Desarrollar el evento de identidad cultural sumapaceña   Feria agroambiental en su decimo novena version</t>
  </si>
  <si>
    <t>Prestación de servicios para la celebración de las tradicionales novenas navideñas en la localidad  de Sumapaz"</t>
  </si>
  <si>
    <t>PRESTAR LOS SERVICIOS LOGISTICOS Y PROFESIONALES EN LA CONMEMORACION DEL DIA DEL CAMPESINO  Y CAMPESINA  DE LA LOCALIDAD  DE SUMAPAZ.</t>
  </si>
  <si>
    <t>Mantener y/o construir 4 puentes vehiculares durante la vigencia del plan.             * Mantener y/o construir 3 puentes peatonales durante la vigencia del plan</t>
  </si>
  <si>
    <t>SUMINISTRO Y TRANSPORTE DE COMBUSTIBLE PARA LA MAQUINARIA PESADA Y VOLQUETAS DE PROPIEDAD Y/O TENENCIA DEL FONDO DE DESARROLLO LOCAL DE SUMAPAZ</t>
  </si>
  <si>
    <t>Prestar los servicios de apoyo  a los archivos de gestión de la entidad en la implementación de los procesos de clasificación, ordenación, selección natural, foliación, identificación, levantamiento de inventarios, almacenamiento y aplicación de protocolos de eliminación y transferencias documentales de la Alcaldía Local de Sumapaz y la Corregiduría de Nazareth</t>
  </si>
  <si>
    <t xml:space="preserve">PRESTAR SUS SERVICIOS COMO AUXILIAR ADMINISTRATIVO PARA EL AREA DE GESTION DE DESARROLLO  DE LA ALCALDÍA LOCAL DE SUMAPAZ. </t>
  </si>
  <si>
    <t>APOYAR LA FORMULACION, EJECUCION, SEGUIMIENTO Y MEJORA CONTINUA DE LAS HERRAMIENTAS QUE CONFORMAN LA GESTION AMBIENTAL INSTITUCIONAL DE LA ALCALDIA LOCAL</t>
  </si>
  <si>
    <t>Prestar los servicios profesionales especializados jurídicos en la revisión de todos los proyectos de inversión del Plan de Desarrollo Local 2017-2020 y elaboración de estudios previos, pliegos, evaluaciones de los proyectos de inversión 1364,1375,1334, así como la elaboración y actualización Plan Anual de Adquisiciones vigencia 2019</t>
  </si>
  <si>
    <t xml:space="preserve">PRESTAR LOS SERVICIOS PROFESIONALES PARA LA FORMULACION, EVALUACION, SEGUIMIENTO Y CONTROL DEL PROYECTO DE INVERSION  MEJORES CONDICIONES PARA EL ACCESO AL AGUA POTABLE ENTRE OTROS PROYECTOS DE INVERION </t>
  </si>
  <si>
    <t>PRESTAR LOS SERVICIOS DE APOYO EN LAS LABORES DE RADICACION, CONSERVACION CLASIFICACION Y NOTIFICACION DE LA CORRESPONDENCIA QUE EMITE LA JUNTA ADMINISTRADORA LOCAL DE SUMAPAZ URBANA Y EL FONDO DE DESARROLLO LOCAL DE SUMAPAZ</t>
  </si>
  <si>
    <t>N/A</t>
  </si>
  <si>
    <t>REALIZAR LA INTERVENTORIA TECNICA, ADMINISTRATIVA, FINANCIERA, AMBIENTAL, SOCIAL Y JURIDICA AL CONTRATO CUYO OBJETO ES " REALIZAR POR EL SISTEMA DE PRECIOS UNITARIOS FIJOS SIN FORMULA DE REAJUSTE: LA CONSERVACION DE PUENTES SOBRE CORRIENTES DE AGUA EN LA LOCALIDAD DE SUMAPAZ</t>
  </si>
  <si>
    <t>8</t>
  </si>
  <si>
    <t>Acuerdo marco de precios</t>
  </si>
  <si>
    <t>PRESTACION DE SERVICIOS PARA LA REALIZACION DEL EVENTO CULTURAL "POR LOS DERECHOS DE LAS MUJERES"</t>
  </si>
  <si>
    <t>Adicion No. 2 y Prorroga No. 1 al contrato de seguros No. 108-2017 cuyo objeto es: CONTRATAR LOS SEGUROS QUE AMPAREN LOS INTERESES PATRIMONIALES ACTUALES Y FUTUROS DE PROPIEDAD Y/O TENENCIA DEL FONDO DE DESARROLLO LOCAL DE SUMAPAZ.</t>
  </si>
  <si>
    <t>PRESTACION DE SERVICIOS PARA LA INSTAURACION DE SISTEMAS DE ENERGIA RENOVABLE A PARTIR DE CELDAS FOTOVOLTAICAS</t>
  </si>
  <si>
    <t>REALIZAR EL PROCESO DE ORIENTACION Y ACOMPAÑAMIENTO PSICOSOCIAL A FAMILIAS VICTIMAS DE VIOLENCIA  Y CON ENFOQUE DE GENERO</t>
  </si>
  <si>
    <t>72141100; 81101500; 80101500; 80101600</t>
  </si>
  <si>
    <t>Realizar la interventoría técnica, administrativa, financiera y ambiental al contrato No. 169-2018,  cuyo objeto es "Prestar los servicios para la organización, coordinación y ejecución de la segunda fase de las escuelas de formación artística y cultural de Sumapaz (Efacs)"</t>
  </si>
  <si>
    <t>11</t>
  </si>
  <si>
    <t>PRESTAR EL SERVICIO DE ADMINISTRACION, Y OPERACIÓN  DEL PARQUE AUTOMOTOR  PESADO DE PROPIEDAD GUARDA Y/O TENENCIA DEL FONDO DE DESARROLLO LOCAL DE SUMAPAZ</t>
  </si>
  <si>
    <t>REALIZAR LA INTERVENTORIA TECNICA, ADMINISTRATIVA, SOCIAL, FINANCIERA, AMBIENTAL Y JURIDICA AL CONTRATO QUE RESULTE DE LA LICITACIÓN PÚBLICA  CUYO OBJETO ES “PRESTAR EL SERVICIO DE ADMINISTRACION, Y OPERACIÓN  DEL PARQUE AUTOMOTOR  PESADO DE PROPIEDAD GUARDA Y/O TENENCIA DEL FONDO DE DESARROLLO LOCAL DE SUMAPAZ</t>
  </si>
  <si>
    <t>marzo</t>
  </si>
  <si>
    <t>mes</t>
  </si>
  <si>
    <t>MESES</t>
  </si>
  <si>
    <t>SEPTIEMBRE</t>
  </si>
  <si>
    <t>OCTUBRE</t>
  </si>
  <si>
    <t>MES</t>
  </si>
  <si>
    <t>COMPRA DE MUEBLES Y ENSERES  PARA LA ALCALDIA LOCAL DE SUMAPAZ</t>
  </si>
  <si>
    <t>FEBRERO</t>
  </si>
  <si>
    <t xml:space="preserve">10 </t>
  </si>
  <si>
    <t>MAYO</t>
  </si>
  <si>
    <t>JUNIO</t>
  </si>
  <si>
    <t xml:space="preserve">9 </t>
  </si>
  <si>
    <t xml:space="preserve">6 </t>
  </si>
  <si>
    <t>JULIO</t>
  </si>
  <si>
    <t>“PRESTACIÓN DEL SERVICIO DE MANTENIMIENTO PREVENTIVO/CORRECTIVO DE LA INFRAESTRUCTURA TECNOLÓGICA, INCLUIDO EL SUMINISTRO DE REPUESTOS PARA LA ALCALDÍA LOCAL DE SUMAPAZ”.</t>
  </si>
  <si>
    <t>SALDO DEL PROCESO DE MANTENIMIENTO DE COMPUTADORES</t>
  </si>
  <si>
    <t>81111800;  81112300; 72151500</t>
  </si>
  <si>
    <t>43211500; 43212100; 43211700; 45121500; 52161500; 45121600</t>
  </si>
  <si>
    <t>44121600;  41103011</t>
  </si>
  <si>
    <t>25172504;</t>
  </si>
  <si>
    <t>15101505;</t>
  </si>
  <si>
    <t>25173100; 32101600</t>
  </si>
  <si>
    <t>81101500; 72103300; 72141000; 72101500; 95111600</t>
  </si>
  <si>
    <t>25101500</t>
  </si>
  <si>
    <t>93141500</t>
  </si>
  <si>
    <t xml:space="preserve">70121700;   7710160;   80101600 </t>
  </si>
  <si>
    <t xml:space="preserve">1 </t>
  </si>
  <si>
    <t>PRESTAR EL SERVICIO DE MANTENIMIENTO PREVENTIVO Y CORRECTIVO DE LOS VEHÍCULOS LIVIANOS DE PROPIEDAD, GUARDA O TENENCIA DEL FONDO DE DESARROLLO LOCAL DE SUMAPAZ CON SUMINISTRO DE REPUESTOS, LLANTAS, INSUMOS Y MANO DE OBRA</t>
  </si>
  <si>
    <t>“ADQUISICIÓN DE LICENCIAS DE MICROSOFT OFFICE 365 E3 POR SUSCRIPCIÓN ANUAL PARA LOS EQUIPOS DEL FDLS.”</t>
  </si>
  <si>
    <t>81112500; 43231500</t>
  </si>
  <si>
    <t>dias</t>
  </si>
  <si>
    <t>ADQUISICION  DE CHAQUETAS Y CACHUCHAS INSTITUCIONALES PARA LA ALCALDIA LOCAL DE SUMAPAZ</t>
  </si>
  <si>
    <t>53101802; 53101804; 53102516</t>
  </si>
  <si>
    <t>15101500:78101700</t>
  </si>
  <si>
    <t>Contratar los seguros que amparen los intereses patrimoniales actuales y futuros, asi como los bienes  de propiedad de la alcaldia local de Sumapaz , que esten bajo su responsabilidad y custodia  y aquellos que sean adquiridos para desarrollar  las fu nciones inherentes a su actividad , asi como cualquier otra poliza de seguros que requiera la entidad en el desarrollo de su actividad.</t>
  </si>
  <si>
    <t>ADICION No. 2 AL CONTRATO  CPS -077-2018 cuyo objeto es: PRESTAR EL SERVICIO DE AVITUALLAMIENTO (ALIMENTACIÓN) PARA LA REALIZACIÓN DE EVENTOS Y/O ACTIVIDADES DE GESTIÓN, PROMOCIÓN Y PARTICIPACIÓN</t>
  </si>
  <si>
    <t>minima cuantia</t>
  </si>
  <si>
    <t xml:space="preserve">PRESTAR EL SERVICIO DE INTERNET DEDICADO DE 40Mbps A LA ALCALDÍA LOCAL DE SUMAPAZ”. </t>
  </si>
  <si>
    <t>Adicion y prorrroga no. 1 del contrato de prestacion de Prestacion de servicios No 159-2018 cuyo objeto es :  PRESTACIÓN DE SERVICIOS PARA LA REALIZACIÓN DE ACCIONES QUE PROMUEVAN LA VINCULACIÓN DE LA POBLACIÓN A PROCESOS DE PARTICIPACIÓN Y CONTROL SOCIAL</t>
  </si>
  <si>
    <t>“REALIZAR POR EL SISTEMA DE PRECIOS UNITARIOS FIJOS SIN FORMULA DE REAJUSTE: LA CONSERVACIÓN DE PUENTES SOBRE CORRIENTES DE AGUA EN LA LOCALIDAD DE SUMAPAZ”</t>
  </si>
  <si>
    <t>LICENCIAS</t>
  </si>
  <si>
    <t>selección abrevida de menor cuantia</t>
  </si>
  <si>
    <t xml:space="preserve">PRESTAR LOS SERVICIOS DE MONITOREO  CON ADQUISICION DE GPS, PARA LA MAQUINARIA DE PROPIEDAD Y/O TENENCIA DEL FDLS  </t>
  </si>
  <si>
    <t>ADQUIRIR A TÍTULO DE COMPRAVENTA VOLQUETAS DOBLE TROQUE  PARA EL FONDO DE DESARROLLO LOCAL DE SUMAPAZ</t>
  </si>
  <si>
    <t>ADQUIRIR A TÍTULO DE COMPRAVENTA UNA MOTONIVELADORA PARA EL FONDO DE DESARROLLO LOCAL DE SUMAPAZ</t>
  </si>
  <si>
    <t>junio</t>
  </si>
  <si>
    <t>Agosto</t>
  </si>
  <si>
    <r>
      <t>SUMINISTRAR MATERIALES DE CONSTRUCCIÓN, ELEMENTOS DE FERRETERÍA Y ELÉCTRICOS PARA MANTENIMIENTO DE LA SEDE ADMINISTRATIVA E INMUEBLES PROPIEDAD DEL FONDO DE DESARROLO LOCAL DE SUMAPAZ”</t>
    </r>
    <r>
      <rPr>
        <sz val="11"/>
        <color theme="1"/>
        <rFont val="Arial"/>
        <family val="2"/>
      </rPr>
      <t xml:space="preserve">. </t>
    </r>
  </si>
  <si>
    <t>30161500; 31162800; 39121700</t>
  </si>
  <si>
    <t>ADQUISICION DE EQUIPOS TECNOLOGICOS PARA LA ALCALDIA LOCAL DE SUMAPAZ</t>
  </si>
  <si>
    <t>9</t>
  </si>
  <si>
    <t>Convenio interadministrativo</t>
  </si>
  <si>
    <t xml:space="preserve">93141700; 90141600; 93141500; 94121500 </t>
  </si>
  <si>
    <t>REALIZAR LA INTERVENTORÍA TÉCNICA, ADMINISTRATIVA, FINANCIERA, AMBIENTAL, SOCIAL, SISO Y JURÍDICA AL CONTRATO QUE RESULTE DEL PROCESO LICITATORIO -FDLS-LP-095-2019 CUYO OBJETO ES: CONTRATAR LAS OBRAS PARA LA CONSERVACIÓN DE LA MALLA VIAL LOCAL DE SUMAPAZ, POR EL SISTEMA DE PRECIOS UNITARIOS FIJOS, SIN FORMULA DE REAJUSTE Y A MONTO AGOTABLE</t>
  </si>
  <si>
    <t>selección abreviada de menor cuantia</t>
  </si>
  <si>
    <t xml:space="preserve">Adicion y prorrroga no. 1 del contrato de prestacion de Prestacion de servicios No 160-2018 cuyo objeto es REALIZAR EL  MANTENIMIENTO DEL PARQUE DE L VEREDA RIOS EN EL CORREGIMIENTO DE NAZARETH DE LA LOCALIDAD DE SUMAPAZ EN LA CIUDAD DE BOGOTA D.C DE CONFORMIDAD CON LOS ESTUDIOS PREVIOS, ANEXO TECNICO Y DEMAS APENDICES:  </t>
  </si>
  <si>
    <t xml:space="preserve">25 </t>
  </si>
  <si>
    <t>DIAS</t>
  </si>
  <si>
    <t>REALIZAR ELMANTENIMIENTO DE PARQUES Y ESCENARIOS DEPORTIVOS UBICADOS EN LAS (UPR) UNIDAD DE PLANEAMIENTO RURAL DEL RIO BLANCO Y DEL RIO SUMAPAZ, PARA LA COMUNIDAD DE LA LOCALIDAD DE SUMAPAZ</t>
  </si>
  <si>
    <t xml:space="preserve">Cofinanciar la dotación tecnológica de Instituciones Educativas del Distrito Capital. </t>
  </si>
  <si>
    <t>90141600; 90141700; 93141500; 94121500</t>
  </si>
  <si>
    <t xml:space="preserve">MAYO </t>
  </si>
  <si>
    <t>PRESTAR EL SERVICIO DE MANTENIMIENTO PREVENTIVO Y CORRECTIVO DEL PARQUE AUTOMOTOR PESADO  DE PROPIEDAD GUARDA Y/O TENENCIA DEL FONDO DE DESARROLLO LOCAL DE SUMAPAZ INCLUIDO EL SUMINISTRO DE REPUESTOS INSUMOS, ACCESORIOS,  LLANTAS Y MANO DE OBRA</t>
  </si>
  <si>
    <t>PRESTACION DE SERVICIOS PARA REALIZAR EL EVENTO DENOMINADO INTERCAMBIO DE SABERES DE LAS MUJERES SUMAPACEÑAS</t>
  </si>
  <si>
    <t>AGOSTO</t>
  </si>
  <si>
    <t xml:space="preserve">ADICION CONTRATO DE PRESTACION DE SERVICIOS No. 151-2018 CUYO OBJETO ES: PRESTAR EL SERVICIO DE MANTENIMIENTO PREVENTIVO Y CORRECTIVO DE LOS VEHÍCULOS LIVIANOS DE PROPIEDAD, GUARDA O TENENCIA DEL FONDO DE DESARROLLO LOCAL DE SUMAPAZ CON SUMINISTRO DE REPUESTOS, INSUMOS Y MANO DE OBRA </t>
  </si>
  <si>
    <t>REALIZAR LA INTERVENTORIA TECNICA, ADMINISTRATIVA, SOCIAL, FINANCIERA, AMBIENTAL Y JURIDICA AL CONTRATO QUE RESULTE DE LA LICITACIÓN PÚBLICA  CUYO OBJETO ES “PRESTAR EL SERVICIO DE MANTENIMIENTO PREVENTIVO Y CORRECTIVO DEL PARQUE AUTOMOTOR PESADO  DE PROPIEDAD GUARDA Y/O TENENCIA DEL FONDO DE DESARROLLO LOCAL DE SUMAPAZ INCLUIDO EL SUMINISTRO DE RESPUESTOS INSUMOS, ACCESORIOS, LLANTAS Y MANO DE OBRA</t>
  </si>
  <si>
    <t>julio</t>
  </si>
  <si>
    <t>REALIZAR LA TERCERA ETAPA DE LA ESCUELA DE FORMACIÓN DEPORTIVA DE LA LOCALIDAD DE SUMAPAZ</t>
  </si>
  <si>
    <t>Codigo Proyecto de Inversión</t>
  </si>
  <si>
    <t>Nombre Proyecto de inversión</t>
  </si>
  <si>
    <t>3-3-1-15-01-03-1334</t>
  </si>
  <si>
    <t>3-3-1-15-01-04-1340</t>
  </si>
  <si>
    <t>3-3-1-15-01-06-1349</t>
  </si>
  <si>
    <t>3-3-1-15-01-11-1353</t>
  </si>
  <si>
    <t>3-3-1-15-06-41-1356</t>
  </si>
  <si>
    <t>3-3-1-15-02-17-1358</t>
  </si>
  <si>
    <t>3-3-1-15-02-18-1364</t>
  </si>
  <si>
    <t>3-3-1-15-03-19-1366</t>
  </si>
  <si>
    <t>3-3-1-15-05-36-1368</t>
  </si>
  <si>
    <t>3-3-1-15-07-45--1375</t>
  </si>
  <si>
    <t>3-3-1-15-07-45-1377</t>
  </si>
  <si>
    <t>Interventoria a proceso de salones comunales</t>
  </si>
  <si>
    <t>3-3-1-15-06-41-1382</t>
  </si>
  <si>
    <t>MEJORES OPORTUNIDADES PARA LA POBLACION VULNERABLE</t>
  </si>
  <si>
    <t>PREVENCION DE RIESGOS Y ACCIONES DE MITIGACION</t>
  </si>
  <si>
    <t>DOTACIONES DIDACTICAS Y PEDAGOGICAS PARA MEJORES COLEGIOS</t>
  </si>
  <si>
    <t>MEJORES CONDICIONES PARA EL ACCESO AL AGUA POTABLE</t>
  </si>
  <si>
    <t>PARQUES PARA TODOS Y TODAS</t>
  </si>
  <si>
    <t>MOVILIDAD PARA TODOS Y TODAS</t>
  </si>
  <si>
    <t>SEGURIDAD Y CONVIVENCIA POR UNA LOCALIDAD EN PAZ</t>
  </si>
  <si>
    <t>SUMAPAZ DIGITAL</t>
  </si>
  <si>
    <t>GOBIERNO LOCAL FORTALECIDO Y TRANSPARENTE</t>
  </si>
  <si>
    <t>FORTALECIMIENTO DE LA PARTICIPACION Y EL CONTROL SOCIAL</t>
  </si>
  <si>
    <t>DESARROLLO RURAL Y SOSTENIBLE CAMPESINO</t>
  </si>
  <si>
    <t>ACCIONES PARA LA PROMOCION DE LA CULTURA LA RECREACION Y EL DEPORTE</t>
  </si>
  <si>
    <t>55101504; 82121506; 82111801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</si>
</sst>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$&quot;\ * #,##0_);_(&quot;$&quot;\ * \(#,##0\);_(&quot;$&quot;\ * &quot;-&quot;_);_(@_)"/>
    <numFmt numFmtId="165" formatCode="_(* #,##0_);_(* \(#,##0\);_(* &quot;-&quot;_);_(@_)"/>
    <numFmt numFmtId="166" formatCode="_(* #,##0.00_);_(* \(#,##0.00\);_(* &quot;-&quot;??_);_(@_)"/>
    <numFmt numFmtId="167" formatCode="#,###\ &quot;COP&quot;"/>
    <numFmt numFmtId="168" formatCode="#,##0.00\ \€"/>
  </numFmts>
  <fonts count="25" x14ac:knownFonts="1">
    <font>
      <sz val="10"/>
      <color theme="1"/>
      <name val="Arial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4"/>
      <color theme="1"/>
      <name val="Verdana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1"/>
      <color theme="1"/>
      <name val="Verdana"/>
      <family val="2"/>
    </font>
    <font>
      <sz val="12"/>
      <color theme="1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10"/>
      <color rgb="FF000000"/>
      <name val="Verdana"/>
      <family val="2"/>
    </font>
    <font>
      <sz val="9"/>
      <color rgb="FF000000"/>
      <name val="Verdana"/>
      <family val="2"/>
    </font>
    <font>
      <sz val="11"/>
      <color rgb="FF00000A"/>
      <name val="Verdana"/>
      <family val="2"/>
    </font>
    <font>
      <sz val="11"/>
      <color rgb="FF000000"/>
      <name val="Verdana"/>
      <family val="2"/>
    </font>
    <font>
      <sz val="11"/>
      <color rgb="FFFF0000"/>
      <name val="Arial"/>
      <family val="2"/>
    </font>
    <font>
      <sz val="10"/>
      <name val="Verdana"/>
      <family val="2"/>
    </font>
    <font>
      <sz val="11"/>
      <name val="Calibri"/>
      <family val="2"/>
      <scheme val="minor"/>
    </font>
    <font>
      <sz val="11"/>
      <color rgb="FF000000"/>
      <name val="Arial Narrow"/>
      <family val="2"/>
    </font>
    <font>
      <b/>
      <sz val="12"/>
      <color theme="1"/>
      <name val="Garamond"/>
      <family val="1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000000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" fillId="2" borderId="1" applyNumberFormat="0" applyProtection="0">
      <alignment horizontal="left" vertical="center"/>
    </xf>
    <xf numFmtId="0" fontId="2" fillId="3" borderId="0" applyNumberFormat="0" applyBorder="0" applyProtection="0">
      <alignment horizontal="center" vertical="center"/>
    </xf>
    <xf numFmtId="0" fontId="2" fillId="4" borderId="0" applyNumberFormat="0" applyBorder="0" applyProtection="0">
      <alignment horizontal="center" vertical="center"/>
    </xf>
    <xf numFmtId="0" fontId="2" fillId="2" borderId="0" applyNumberFormat="0" applyBorder="0" applyProtection="0">
      <alignment horizontal="center" vertical="center" wrapText="1"/>
    </xf>
    <xf numFmtId="0" fontId="2" fillId="2" borderId="0" applyNumberFormat="0" applyBorder="0" applyProtection="0">
      <alignment horizontal="right" vertical="center" wrapText="1"/>
    </xf>
    <xf numFmtId="0" fontId="2" fillId="5" borderId="0" applyNumberFormat="0" applyBorder="0" applyProtection="0">
      <alignment horizontal="center" vertical="center" wrapText="1"/>
    </xf>
    <xf numFmtId="0" fontId="1" fillId="5" borderId="0" applyNumberFormat="0" applyBorder="0" applyProtection="0">
      <alignment horizontal="right" vertical="center" wrapText="1"/>
    </xf>
    <xf numFmtId="49" fontId="1" fillId="0" borderId="0" applyFill="0" applyBorder="0" applyProtection="0">
      <alignment horizontal="left" vertical="center"/>
    </xf>
    <xf numFmtId="0" fontId="2" fillId="0" borderId="0" applyNumberFormat="0" applyFill="0" applyBorder="0" applyProtection="0">
      <alignment horizontal="left" vertical="center"/>
    </xf>
    <xf numFmtId="0" fontId="2" fillId="0" borderId="0" applyNumberFormat="0" applyFill="0" applyBorder="0" applyProtection="0">
      <alignment horizontal="right" vertical="center"/>
    </xf>
    <xf numFmtId="168" fontId="1" fillId="0" borderId="0" applyFill="0" applyBorder="0" applyProtection="0">
      <alignment horizontal="right" vertical="center"/>
    </xf>
    <xf numFmtId="14" fontId="1" fillId="0" borderId="0" applyFill="0" applyBorder="0" applyProtection="0">
      <alignment horizontal="right" vertical="center"/>
    </xf>
    <xf numFmtId="22" fontId="1" fillId="0" borderId="0" applyFill="0" applyBorder="0" applyProtection="0">
      <alignment horizontal="right" vertical="center"/>
    </xf>
    <xf numFmtId="3" fontId="1" fillId="0" borderId="0" applyFill="0" applyBorder="0" applyProtection="0">
      <alignment horizontal="right" vertical="center"/>
    </xf>
    <xf numFmtId="4" fontId="1" fillId="0" borderId="0" applyFill="0" applyBorder="0" applyProtection="0">
      <alignment horizontal="right" vertical="center"/>
    </xf>
    <xf numFmtId="0" fontId="1" fillId="0" borderId="1" applyNumberFormat="0" applyFill="0" applyProtection="0">
      <alignment horizontal="left" vertical="center"/>
    </xf>
    <xf numFmtId="168" fontId="1" fillId="0" borderId="1" applyFill="0" applyProtection="0">
      <alignment horizontal="right" vertical="center"/>
    </xf>
    <xf numFmtId="3" fontId="1" fillId="0" borderId="1" applyFill="0" applyProtection="0">
      <alignment horizontal="right" vertical="center"/>
    </xf>
    <xf numFmtId="4" fontId="1" fillId="0" borderId="1" applyFill="0" applyProtection="0">
      <alignment horizontal="right" vertical="center"/>
    </xf>
    <xf numFmtId="0" fontId="4" fillId="0" borderId="1" applyNumberFormat="0" applyFont="0" applyFill="0" applyAlignment="0" applyProtection="0"/>
  </cellStyleXfs>
  <cellXfs count="49">
    <xf numFmtId="0" fontId="0" fillId="0" borderId="0" xfId="0"/>
    <xf numFmtId="0" fontId="6" fillId="6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9" fontId="12" fillId="0" borderId="1" xfId="13" applyFont="1" applyFill="1" applyBorder="1" applyAlignment="1" applyProtection="1">
      <alignment horizontal="center" vertical="center" wrapText="1"/>
      <protection locked="0"/>
    </xf>
    <xf numFmtId="167" fontId="12" fillId="0" borderId="1" xfId="2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7" applyFont="1" applyFill="1" applyBorder="1" applyAlignment="1" applyProtection="1">
      <alignment horizontal="center" vertical="center" wrapText="1"/>
    </xf>
    <xf numFmtId="0" fontId="8" fillId="0" borderId="1" xfId="7" applyFont="1" applyFill="1" applyBorder="1" applyAlignment="1" applyProtection="1">
      <alignment horizontal="center" vertical="center" wrapText="1"/>
    </xf>
    <xf numFmtId="0" fontId="2" fillId="0" borderId="1" xfId="7" applyFont="1" applyFill="1" applyBorder="1" applyAlignment="1" applyProtection="1">
      <alignment horizontal="center" vertical="center" wrapText="1"/>
    </xf>
    <xf numFmtId="0" fontId="7" fillId="0" borderId="1" xfId="7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49" fontId="9" fillId="0" borderId="1" xfId="13" applyFont="1" applyFill="1" applyBorder="1" applyAlignment="1" applyProtection="1">
      <alignment horizontal="center" vertical="center" wrapText="1"/>
      <protection locked="0"/>
    </xf>
    <xf numFmtId="49" fontId="1" fillId="0" borderId="1" xfId="13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vertical="center" wrapText="1"/>
    </xf>
    <xf numFmtId="0" fontId="23" fillId="0" borderId="0" xfId="0" applyFont="1" applyFill="1" applyAlignment="1">
      <alignment horizontal="justify" vertical="center"/>
    </xf>
    <xf numFmtId="0" fontId="2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49" fontId="12" fillId="0" borderId="2" xfId="13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Alignment="1">
      <alignment horizontal="justify" vertical="center"/>
    </xf>
    <xf numFmtId="0" fontId="5" fillId="0" borderId="0" xfId="0" applyFont="1" applyFill="1" applyAlignment="1">
      <alignment horizontal="center" vertical="center" wrapText="1"/>
    </xf>
    <xf numFmtId="49" fontId="6" fillId="0" borderId="1" xfId="13" applyFont="1" applyFill="1" applyBorder="1" applyAlignment="1" applyProtection="1">
      <alignment horizontal="center" vertical="center" wrapText="1"/>
      <protection locked="0"/>
    </xf>
    <xf numFmtId="0" fontId="12" fillId="0" borderId="1" xfId="13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wrapText="1"/>
    </xf>
    <xf numFmtId="0" fontId="0" fillId="0" borderId="0" xfId="0" applyFill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3" fontId="12" fillId="0" borderId="1" xfId="13" applyNumberFormat="1" applyFont="1" applyFill="1" applyBorder="1" applyAlignment="1" applyProtection="1">
      <alignment horizontal="center" vertical="center" wrapText="1"/>
      <protection locked="0"/>
    </xf>
    <xf numFmtId="167" fontId="9" fillId="0" borderId="1" xfId="2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1" fillId="0" borderId="0" xfId="0" applyFont="1" applyFill="1" applyAlignment="1">
      <alignment wrapText="1"/>
    </xf>
    <xf numFmtId="0" fontId="5" fillId="0" borderId="0" xfId="0" applyFont="1" applyFill="1" applyAlignment="1">
      <alignment horizontal="justify" vertical="center"/>
    </xf>
    <xf numFmtId="0" fontId="1" fillId="0" borderId="1" xfId="7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8" fillId="0" borderId="1" xfId="13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indent="2"/>
    </xf>
    <xf numFmtId="49" fontId="1" fillId="0" borderId="1" xfId="13" applyFont="1" applyFill="1" applyBorder="1" applyProtection="1">
      <alignment horizontal="left" vertical="center"/>
      <protection locked="0"/>
    </xf>
  </cellXfs>
  <cellStyles count="26">
    <cellStyle name="BodyStyle" xfId="13"/>
    <cellStyle name="BodyStyleBold" xfId="14"/>
    <cellStyle name="BodyStyleBoldRight" xfId="15"/>
    <cellStyle name="BodyStyleWithBorder" xfId="21"/>
    <cellStyle name="BorderThinBlack" xfId="25"/>
    <cellStyle name="Comma" xfId="4"/>
    <cellStyle name="Comma [0]" xfId="5"/>
    <cellStyle name="Currency" xfId="2"/>
    <cellStyle name="Currency [0]" xfId="3"/>
    <cellStyle name="DateStyle" xfId="17"/>
    <cellStyle name="DateTimeStyle" xfId="18"/>
    <cellStyle name="Decimal" xfId="20"/>
    <cellStyle name="DecimalWithBorder" xfId="24"/>
    <cellStyle name="EuroCurrency" xfId="16"/>
    <cellStyle name="EuroCurrencyWithBorder" xfId="22"/>
    <cellStyle name="HeaderStyle" xfId="7"/>
    <cellStyle name="HeaderSubTop" xfId="11"/>
    <cellStyle name="HeaderSubTopNoBold" xfId="12"/>
    <cellStyle name="HeaderTopBuyer" xfId="8"/>
    <cellStyle name="HeaderTopStyle" xfId="9"/>
    <cellStyle name="HeaderTopStyleAlignRight" xfId="10"/>
    <cellStyle name="MainTitle" xfId="6"/>
    <cellStyle name="Normal" xfId="0" builtinId="0"/>
    <cellStyle name="Numeric" xfId="19"/>
    <cellStyle name="NumericWithBorder" xfId="23"/>
    <cellStyle name="Percent" xfId="1"/>
  </cellStyles>
  <dxfs count="0"/>
  <tableStyles count="0" defaultTableStyle="TableStyleMedium2" defaultPivotStyle="PivotStyleLight16"/>
  <colors>
    <mruColors>
      <color rgb="FFFFFF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72"/>
  <sheetViews>
    <sheetView tabSelected="1" zoomScale="90" zoomScaleNormal="90" workbookViewId="0">
      <pane ySplit="1" topLeftCell="A2" activePane="bottomLeft" state="frozen"/>
      <selection pane="bottomLeft" activeCell="D1" sqref="D1"/>
    </sheetView>
  </sheetViews>
  <sheetFormatPr baseColWidth="10" defaultRowHeight="14.25" x14ac:dyDescent="0.2"/>
  <cols>
    <col min="1" max="3" width="18.5703125" style="1" customWidth="1"/>
    <col min="4" max="4" width="84.5703125" style="1" customWidth="1"/>
    <col min="5" max="5" width="18.140625" style="1" customWidth="1"/>
    <col min="6" max="6" width="22.7109375" style="1" customWidth="1"/>
    <col min="7" max="7" width="13.7109375" style="1" customWidth="1"/>
    <col min="8" max="8" width="15" style="1" customWidth="1"/>
    <col min="9" max="9" width="29.42578125" style="1" customWidth="1"/>
    <col min="10" max="10" width="29.140625" style="1" customWidth="1"/>
    <col min="11" max="11" width="26.28515625" style="1" customWidth="1"/>
    <col min="12" max="12" width="34.85546875" style="1" customWidth="1"/>
    <col min="13" max="13" width="49.7109375" style="1" customWidth="1"/>
    <col min="14" max="14" width="59.42578125" style="1" customWidth="1"/>
    <col min="15" max="15" width="53.28515625" style="1" customWidth="1"/>
    <col min="16" max="16" width="28.85546875" style="1" customWidth="1"/>
    <col min="17" max="17" width="39.42578125" style="1" customWidth="1"/>
    <col min="18" max="18" width="40.85546875" style="1" customWidth="1"/>
    <col min="19" max="19" width="53.42578125" style="1" customWidth="1"/>
    <col min="20" max="20" width="19.42578125" style="1" hidden="1" customWidth="1"/>
    <col min="21" max="21" width="39.7109375" style="1" customWidth="1"/>
    <col min="22" max="44" width="11.42578125" style="3"/>
    <col min="45" max="16384" width="11.42578125" style="1"/>
  </cols>
  <sheetData>
    <row r="1" spans="1:21" s="3" customFormat="1" ht="114" customHeight="1" x14ac:dyDescent="0.2">
      <c r="A1" s="8" t="s">
        <v>11</v>
      </c>
      <c r="B1" s="8" t="s">
        <v>314</v>
      </c>
      <c r="C1" s="8" t="s">
        <v>315</v>
      </c>
      <c r="D1" s="10" t="s">
        <v>144</v>
      </c>
      <c r="E1" s="9" t="s">
        <v>145</v>
      </c>
      <c r="F1" s="9" t="s">
        <v>146</v>
      </c>
      <c r="G1" s="9" t="s">
        <v>147</v>
      </c>
      <c r="H1" s="9" t="s">
        <v>148</v>
      </c>
      <c r="I1" s="10" t="s">
        <v>0</v>
      </c>
      <c r="J1" s="11" t="s">
        <v>149</v>
      </c>
      <c r="K1" s="10" t="s">
        <v>1</v>
      </c>
      <c r="L1" s="11" t="s">
        <v>151</v>
      </c>
      <c r="M1" s="11" t="s">
        <v>152</v>
      </c>
      <c r="N1" s="11" t="s">
        <v>153</v>
      </c>
      <c r="O1" s="11" t="s">
        <v>154</v>
      </c>
      <c r="P1" s="11" t="s">
        <v>155</v>
      </c>
      <c r="Q1" s="11" t="s">
        <v>156</v>
      </c>
      <c r="R1" s="11" t="s">
        <v>157</v>
      </c>
      <c r="S1" s="11" t="s">
        <v>158</v>
      </c>
      <c r="T1" s="12" t="s">
        <v>12</v>
      </c>
      <c r="U1" s="12" t="s">
        <v>13</v>
      </c>
    </row>
    <row r="2" spans="1:21" s="3" customFormat="1" ht="148.5" customHeight="1" x14ac:dyDescent="0.2">
      <c r="A2" s="4" t="s">
        <v>35</v>
      </c>
      <c r="B2" s="7" t="s">
        <v>316</v>
      </c>
      <c r="C2" s="4" t="s">
        <v>329</v>
      </c>
      <c r="D2" s="43" t="s">
        <v>167</v>
      </c>
      <c r="E2" s="4" t="s">
        <v>4</v>
      </c>
      <c r="F2" s="4" t="s">
        <v>4</v>
      </c>
      <c r="G2" s="4" t="s">
        <v>2</v>
      </c>
      <c r="H2" s="29" t="s">
        <v>3</v>
      </c>
      <c r="I2" s="5" t="s">
        <v>124</v>
      </c>
      <c r="J2" s="14" t="s">
        <v>150</v>
      </c>
      <c r="K2" s="5">
        <f>34560000+240000</f>
        <v>34800000</v>
      </c>
      <c r="L2" s="5">
        <f>34560000+240000</f>
        <v>34800000</v>
      </c>
      <c r="M2" s="13" t="s">
        <v>159</v>
      </c>
      <c r="N2" s="13" t="s">
        <v>160</v>
      </c>
      <c r="O2" s="13" t="s">
        <v>161</v>
      </c>
      <c r="P2" s="13" t="s">
        <v>162</v>
      </c>
      <c r="Q2" s="13" t="s">
        <v>163</v>
      </c>
      <c r="R2" s="13" t="s">
        <v>165</v>
      </c>
      <c r="S2" s="13" t="s">
        <v>164</v>
      </c>
      <c r="T2" s="7">
        <v>1334</v>
      </c>
      <c r="U2" s="44" t="s">
        <v>116</v>
      </c>
    </row>
    <row r="3" spans="1:21" s="3" customFormat="1" ht="81.75" customHeight="1" x14ac:dyDescent="0.2">
      <c r="A3" s="4" t="s">
        <v>35</v>
      </c>
      <c r="B3" s="7" t="s">
        <v>316</v>
      </c>
      <c r="C3" s="4" t="s">
        <v>329</v>
      </c>
      <c r="D3" s="22" t="s">
        <v>117</v>
      </c>
      <c r="E3" s="4" t="s">
        <v>4</v>
      </c>
      <c r="F3" s="4" t="s">
        <v>4</v>
      </c>
      <c r="G3" s="4" t="s">
        <v>2</v>
      </c>
      <c r="H3" s="29" t="s">
        <v>3</v>
      </c>
      <c r="I3" s="5" t="s">
        <v>124</v>
      </c>
      <c r="J3" s="14" t="s">
        <v>150</v>
      </c>
      <c r="K3" s="5">
        <v>50400000</v>
      </c>
      <c r="L3" s="5">
        <v>50400000</v>
      </c>
      <c r="M3" s="13" t="s">
        <v>159</v>
      </c>
      <c r="N3" s="13" t="s">
        <v>160</v>
      </c>
      <c r="O3" s="13" t="s">
        <v>161</v>
      </c>
      <c r="P3" s="13" t="s">
        <v>162</v>
      </c>
      <c r="Q3" s="13" t="s">
        <v>163</v>
      </c>
      <c r="R3" s="13" t="s">
        <v>165</v>
      </c>
      <c r="S3" s="13" t="s">
        <v>164</v>
      </c>
      <c r="T3" s="7">
        <v>1334</v>
      </c>
      <c r="U3" s="44" t="s">
        <v>116</v>
      </c>
    </row>
    <row r="4" spans="1:21" s="3" customFormat="1" ht="120" customHeight="1" x14ac:dyDescent="0.2">
      <c r="A4" s="4" t="s">
        <v>35</v>
      </c>
      <c r="B4" s="7" t="s">
        <v>316</v>
      </c>
      <c r="C4" s="4" t="s">
        <v>329</v>
      </c>
      <c r="D4" s="2" t="s">
        <v>126</v>
      </c>
      <c r="E4" s="4" t="s">
        <v>4</v>
      </c>
      <c r="F4" s="4" t="s">
        <v>4</v>
      </c>
      <c r="G4" s="4" t="s">
        <v>2</v>
      </c>
      <c r="H4" s="29" t="s">
        <v>3</v>
      </c>
      <c r="I4" s="5" t="s">
        <v>124</v>
      </c>
      <c r="J4" s="14" t="s">
        <v>150</v>
      </c>
      <c r="K4" s="5">
        <v>62988000</v>
      </c>
      <c r="L4" s="5">
        <v>62988000</v>
      </c>
      <c r="M4" s="13" t="s">
        <v>159</v>
      </c>
      <c r="N4" s="13" t="s">
        <v>160</v>
      </c>
      <c r="O4" s="13" t="s">
        <v>161</v>
      </c>
      <c r="P4" s="13" t="s">
        <v>162</v>
      </c>
      <c r="Q4" s="13" t="s">
        <v>163</v>
      </c>
      <c r="R4" s="13" t="s">
        <v>165</v>
      </c>
      <c r="S4" s="13" t="s">
        <v>164</v>
      </c>
      <c r="T4" s="7">
        <v>1334</v>
      </c>
      <c r="U4" s="44" t="s">
        <v>116</v>
      </c>
    </row>
    <row r="5" spans="1:21" s="3" customFormat="1" ht="40.5" customHeight="1" x14ac:dyDescent="0.2">
      <c r="A5" s="4" t="s">
        <v>118</v>
      </c>
      <c r="B5" s="7" t="s">
        <v>316</v>
      </c>
      <c r="C5" s="4" t="s">
        <v>329</v>
      </c>
      <c r="D5" s="4" t="s">
        <v>119</v>
      </c>
      <c r="E5" s="4" t="s">
        <v>4</v>
      </c>
      <c r="F5" s="4" t="s">
        <v>4</v>
      </c>
      <c r="G5" s="4" t="s">
        <v>2</v>
      </c>
      <c r="H5" s="29" t="s">
        <v>3</v>
      </c>
      <c r="I5" s="5" t="s">
        <v>124</v>
      </c>
      <c r="J5" s="14" t="s">
        <v>150</v>
      </c>
      <c r="K5" s="5">
        <f>360800000+12000-240000-11412000</f>
        <v>349160000</v>
      </c>
      <c r="L5" s="5">
        <f>360800000+12000-240000-11412000</f>
        <v>349160000</v>
      </c>
      <c r="M5" s="13" t="s">
        <v>159</v>
      </c>
      <c r="N5" s="13" t="s">
        <v>160</v>
      </c>
      <c r="O5" s="13" t="s">
        <v>161</v>
      </c>
      <c r="P5" s="13" t="s">
        <v>162</v>
      </c>
      <c r="Q5" s="13" t="s">
        <v>163</v>
      </c>
      <c r="R5" s="13" t="s">
        <v>165</v>
      </c>
      <c r="S5" s="13" t="s">
        <v>164</v>
      </c>
      <c r="T5" s="7">
        <v>1334</v>
      </c>
      <c r="U5" s="44" t="s">
        <v>116</v>
      </c>
    </row>
    <row r="6" spans="1:21" s="3" customFormat="1" ht="66.75" customHeight="1" x14ac:dyDescent="0.2">
      <c r="A6" s="4" t="s">
        <v>120</v>
      </c>
      <c r="B6" s="7" t="s">
        <v>316</v>
      </c>
      <c r="C6" s="4" t="s">
        <v>329</v>
      </c>
      <c r="D6" s="4" t="s">
        <v>141</v>
      </c>
      <c r="E6" s="4" t="s">
        <v>174</v>
      </c>
      <c r="F6" s="4" t="s">
        <v>182</v>
      </c>
      <c r="G6" s="4" t="s">
        <v>6</v>
      </c>
      <c r="H6" s="29" t="s">
        <v>3</v>
      </c>
      <c r="I6" s="5" t="s">
        <v>121</v>
      </c>
      <c r="J6" s="14" t="s">
        <v>150</v>
      </c>
      <c r="K6" s="5">
        <f>70000000+11412000</f>
        <v>81412000</v>
      </c>
      <c r="L6" s="5">
        <f>70000000+11412000</f>
        <v>81412000</v>
      </c>
      <c r="M6" s="13" t="s">
        <v>159</v>
      </c>
      <c r="N6" s="13" t="s">
        <v>160</v>
      </c>
      <c r="O6" s="13" t="s">
        <v>161</v>
      </c>
      <c r="P6" s="13" t="s">
        <v>162</v>
      </c>
      <c r="Q6" s="13" t="s">
        <v>163</v>
      </c>
      <c r="R6" s="13" t="s">
        <v>165</v>
      </c>
      <c r="S6" s="13" t="s">
        <v>164</v>
      </c>
      <c r="T6" s="7">
        <v>1334</v>
      </c>
      <c r="U6" s="44" t="s">
        <v>122</v>
      </c>
    </row>
    <row r="7" spans="1:21" s="46" customFormat="1" ht="87" customHeight="1" x14ac:dyDescent="0.2">
      <c r="A7" s="4" t="s">
        <v>140</v>
      </c>
      <c r="B7" s="6" t="s">
        <v>317</v>
      </c>
      <c r="C7" s="4" t="s">
        <v>330</v>
      </c>
      <c r="D7" s="7" t="s">
        <v>18</v>
      </c>
      <c r="E7" s="4" t="s">
        <v>172</v>
      </c>
      <c r="F7" s="4" t="s">
        <v>173</v>
      </c>
      <c r="G7" s="4" t="s">
        <v>193</v>
      </c>
      <c r="H7" s="29" t="s">
        <v>3</v>
      </c>
      <c r="I7" s="4" t="s">
        <v>14</v>
      </c>
      <c r="J7" s="45" t="s">
        <v>150</v>
      </c>
      <c r="K7" s="5">
        <f>1212400000-70000000</f>
        <v>1142400000</v>
      </c>
      <c r="L7" s="5">
        <f>1212400000-70000000</f>
        <v>1142400000</v>
      </c>
      <c r="M7" s="4" t="s">
        <v>159</v>
      </c>
      <c r="N7" s="4" t="s">
        <v>160</v>
      </c>
      <c r="O7" s="4" t="s">
        <v>161</v>
      </c>
      <c r="P7" s="4" t="s">
        <v>162</v>
      </c>
      <c r="Q7" s="4" t="s">
        <v>163</v>
      </c>
      <c r="R7" s="4" t="s">
        <v>165</v>
      </c>
      <c r="S7" s="4" t="s">
        <v>164</v>
      </c>
      <c r="T7" s="6">
        <v>1340</v>
      </c>
      <c r="U7" s="6" t="s">
        <v>16</v>
      </c>
    </row>
    <row r="8" spans="1:21" s="46" customFormat="1" ht="91.5" customHeight="1" x14ac:dyDescent="0.2">
      <c r="A8" s="4" t="s">
        <v>19</v>
      </c>
      <c r="B8" s="6" t="s">
        <v>317</v>
      </c>
      <c r="C8" s="4" t="s">
        <v>330</v>
      </c>
      <c r="D8" s="7" t="s">
        <v>20</v>
      </c>
      <c r="E8" s="4" t="s">
        <v>173</v>
      </c>
      <c r="F8" s="4" t="s">
        <v>290</v>
      </c>
      <c r="G8" s="4" t="s">
        <v>6</v>
      </c>
      <c r="H8" s="29" t="s">
        <v>3</v>
      </c>
      <c r="I8" s="4" t="s">
        <v>17</v>
      </c>
      <c r="J8" s="45" t="s">
        <v>150</v>
      </c>
      <c r="K8" s="5">
        <v>100000000</v>
      </c>
      <c r="L8" s="5">
        <v>100000000</v>
      </c>
      <c r="M8" s="4" t="s">
        <v>159</v>
      </c>
      <c r="N8" s="4" t="s">
        <v>160</v>
      </c>
      <c r="O8" s="4" t="s">
        <v>161</v>
      </c>
      <c r="P8" s="4" t="s">
        <v>162</v>
      </c>
      <c r="Q8" s="4" t="s">
        <v>163</v>
      </c>
      <c r="R8" s="4" t="s">
        <v>165</v>
      </c>
      <c r="S8" s="4" t="s">
        <v>164</v>
      </c>
      <c r="T8" s="6">
        <v>1340</v>
      </c>
      <c r="U8" s="6" t="s">
        <v>16</v>
      </c>
    </row>
    <row r="9" spans="1:21" s="46" customFormat="1" ht="91.5" customHeight="1" x14ac:dyDescent="0.2">
      <c r="A9" s="4" t="s">
        <v>215</v>
      </c>
      <c r="B9" s="6" t="s">
        <v>317</v>
      </c>
      <c r="C9" s="4" t="s">
        <v>330</v>
      </c>
      <c r="D9" s="7" t="s">
        <v>214</v>
      </c>
      <c r="E9" s="4" t="s">
        <v>4</v>
      </c>
      <c r="F9" s="4" t="s">
        <v>184</v>
      </c>
      <c r="G9" s="4" t="s">
        <v>193</v>
      </c>
      <c r="H9" s="29" t="s">
        <v>3</v>
      </c>
      <c r="I9" s="4" t="s">
        <v>17</v>
      </c>
      <c r="J9" s="45" t="s">
        <v>150</v>
      </c>
      <c r="K9" s="5">
        <v>70000000</v>
      </c>
      <c r="L9" s="5">
        <v>70000000</v>
      </c>
      <c r="M9" s="13" t="s">
        <v>159</v>
      </c>
      <c r="N9" s="4" t="s">
        <v>160</v>
      </c>
      <c r="O9" s="4" t="s">
        <v>161</v>
      </c>
      <c r="P9" s="4" t="s">
        <v>162</v>
      </c>
      <c r="Q9" s="4" t="s">
        <v>163</v>
      </c>
      <c r="R9" s="4" t="s">
        <v>165</v>
      </c>
      <c r="S9" s="4" t="s">
        <v>164</v>
      </c>
      <c r="T9" s="6">
        <v>1340</v>
      </c>
      <c r="U9" s="6" t="s">
        <v>16</v>
      </c>
    </row>
    <row r="10" spans="1:21" s="3" customFormat="1" ht="76.5" customHeight="1" x14ac:dyDescent="0.2">
      <c r="A10" s="4" t="s">
        <v>21</v>
      </c>
      <c r="B10" s="7" t="s">
        <v>318</v>
      </c>
      <c r="C10" s="4" t="s">
        <v>331</v>
      </c>
      <c r="D10" s="47" t="s">
        <v>304</v>
      </c>
      <c r="E10" s="4" t="s">
        <v>254</v>
      </c>
      <c r="F10" s="4" t="s">
        <v>173</v>
      </c>
      <c r="G10" s="4" t="s">
        <v>234</v>
      </c>
      <c r="H10" s="29" t="s">
        <v>3</v>
      </c>
      <c r="I10" s="5" t="s">
        <v>296</v>
      </c>
      <c r="J10" s="14" t="s">
        <v>150</v>
      </c>
      <c r="K10" s="5">
        <v>50000000</v>
      </c>
      <c r="L10" s="5">
        <v>50000000</v>
      </c>
      <c r="M10" s="13" t="s">
        <v>159</v>
      </c>
      <c r="N10" s="4" t="s">
        <v>160</v>
      </c>
      <c r="O10" s="13" t="s">
        <v>161</v>
      </c>
      <c r="P10" s="13" t="s">
        <v>162</v>
      </c>
      <c r="Q10" s="13" t="s">
        <v>163</v>
      </c>
      <c r="R10" s="13" t="s">
        <v>165</v>
      </c>
      <c r="S10" s="13" t="s">
        <v>164</v>
      </c>
      <c r="T10" s="7">
        <v>1349</v>
      </c>
      <c r="U10" s="44" t="s">
        <v>23</v>
      </c>
    </row>
    <row r="11" spans="1:21" s="3" customFormat="1" ht="95.25" customHeight="1" x14ac:dyDescent="0.2">
      <c r="A11" s="4" t="s">
        <v>37</v>
      </c>
      <c r="B11" s="6" t="s">
        <v>319</v>
      </c>
      <c r="C11" s="4" t="s">
        <v>340</v>
      </c>
      <c r="D11" s="2" t="s">
        <v>168</v>
      </c>
      <c r="E11" s="4" t="s">
        <v>4</v>
      </c>
      <c r="F11" s="4" t="s">
        <v>4</v>
      </c>
      <c r="G11" s="4" t="s">
        <v>242</v>
      </c>
      <c r="H11" s="4" t="s">
        <v>3</v>
      </c>
      <c r="I11" s="4" t="s">
        <v>124</v>
      </c>
      <c r="J11" s="14" t="s">
        <v>150</v>
      </c>
      <c r="K11" s="5">
        <f>62988000-5249000</f>
        <v>57739000</v>
      </c>
      <c r="L11" s="5">
        <f>62988000-5249000</f>
        <v>57739000</v>
      </c>
      <c r="M11" s="13" t="s">
        <v>159</v>
      </c>
      <c r="N11" s="4" t="s">
        <v>160</v>
      </c>
      <c r="O11" s="13" t="s">
        <v>161</v>
      </c>
      <c r="P11" s="13" t="s">
        <v>162</v>
      </c>
      <c r="Q11" s="13" t="s">
        <v>163</v>
      </c>
      <c r="R11" s="13" t="s">
        <v>165</v>
      </c>
      <c r="S11" s="13" t="s">
        <v>164</v>
      </c>
      <c r="T11" s="6">
        <v>1353</v>
      </c>
      <c r="U11" s="6" t="s">
        <v>36</v>
      </c>
    </row>
    <row r="12" spans="1:21" s="3" customFormat="1" ht="95.25" customHeight="1" x14ac:dyDescent="0.2">
      <c r="A12" s="4" t="s">
        <v>305</v>
      </c>
      <c r="B12" s="6" t="s">
        <v>319</v>
      </c>
      <c r="C12" s="4" t="s">
        <v>340</v>
      </c>
      <c r="D12" s="36" t="s">
        <v>313</v>
      </c>
      <c r="E12" s="4" t="s">
        <v>172</v>
      </c>
      <c r="F12" s="4" t="s">
        <v>174</v>
      </c>
      <c r="G12" s="4" t="s">
        <v>6</v>
      </c>
      <c r="H12" s="4" t="s">
        <v>3</v>
      </c>
      <c r="I12" s="4" t="s">
        <v>14</v>
      </c>
      <c r="J12" s="14" t="s">
        <v>150</v>
      </c>
      <c r="K12" s="5">
        <f>269000000+12000+4200000+29078440+3715733</f>
        <v>306006173</v>
      </c>
      <c r="L12" s="5">
        <f>269000000+12000+4200000+29078440+3715733</f>
        <v>306006173</v>
      </c>
      <c r="M12" s="13" t="s">
        <v>159</v>
      </c>
      <c r="N12" s="4" t="s">
        <v>160</v>
      </c>
      <c r="O12" s="13" t="s">
        <v>161</v>
      </c>
      <c r="P12" s="13" t="s">
        <v>162</v>
      </c>
      <c r="Q12" s="13" t="s">
        <v>163</v>
      </c>
      <c r="R12" s="13" t="s">
        <v>165</v>
      </c>
      <c r="S12" s="13" t="s">
        <v>164</v>
      </c>
      <c r="T12" s="6">
        <v>1353</v>
      </c>
      <c r="U12" s="6" t="s">
        <v>36</v>
      </c>
    </row>
    <row r="13" spans="1:21" s="3" customFormat="1" ht="95.25" customHeight="1" x14ac:dyDescent="0.2">
      <c r="A13" s="4" t="s">
        <v>19</v>
      </c>
      <c r="B13" s="6" t="s">
        <v>319</v>
      </c>
      <c r="C13" s="4" t="s">
        <v>340</v>
      </c>
      <c r="D13" s="4" t="s">
        <v>180</v>
      </c>
      <c r="E13" s="4" t="s">
        <v>181</v>
      </c>
      <c r="F13" s="4" t="s">
        <v>174</v>
      </c>
      <c r="G13" s="4" t="s">
        <v>6</v>
      </c>
      <c r="H13" s="4" t="s">
        <v>3</v>
      </c>
      <c r="I13" s="4" t="s">
        <v>10</v>
      </c>
      <c r="J13" s="14" t="s">
        <v>150</v>
      </c>
      <c r="K13" s="5">
        <v>20000000</v>
      </c>
      <c r="L13" s="5">
        <v>20000000</v>
      </c>
      <c r="M13" s="13" t="s">
        <v>159</v>
      </c>
      <c r="N13" s="4" t="s">
        <v>160</v>
      </c>
      <c r="O13" s="13" t="s">
        <v>161</v>
      </c>
      <c r="P13" s="13" t="s">
        <v>162</v>
      </c>
      <c r="Q13" s="13" t="s">
        <v>163</v>
      </c>
      <c r="R13" s="13" t="s">
        <v>165</v>
      </c>
      <c r="S13" s="13" t="s">
        <v>164</v>
      </c>
      <c r="T13" s="6">
        <v>1353</v>
      </c>
      <c r="U13" s="6" t="s">
        <v>36</v>
      </c>
    </row>
    <row r="14" spans="1:21" s="3" customFormat="1" ht="85.5" x14ac:dyDescent="0.2">
      <c r="A14" s="4" t="s">
        <v>32</v>
      </c>
      <c r="B14" s="6" t="s">
        <v>319</v>
      </c>
      <c r="C14" s="4" t="s">
        <v>340</v>
      </c>
      <c r="D14" s="4" t="s">
        <v>25</v>
      </c>
      <c r="E14" s="4" t="s">
        <v>172</v>
      </c>
      <c r="F14" s="4" t="s">
        <v>172</v>
      </c>
      <c r="G14" s="4" t="s">
        <v>5</v>
      </c>
      <c r="H14" s="4" t="s">
        <v>3</v>
      </c>
      <c r="I14" s="4" t="s">
        <v>14</v>
      </c>
      <c r="J14" s="14" t="s">
        <v>150</v>
      </c>
      <c r="K14" s="5">
        <v>628000000</v>
      </c>
      <c r="L14" s="5">
        <v>628000000</v>
      </c>
      <c r="M14" s="13" t="s">
        <v>159</v>
      </c>
      <c r="N14" s="4" t="s">
        <v>160</v>
      </c>
      <c r="O14" s="13" t="s">
        <v>161</v>
      </c>
      <c r="P14" s="13" t="s">
        <v>162</v>
      </c>
      <c r="Q14" s="13" t="s">
        <v>163</v>
      </c>
      <c r="R14" s="13" t="s">
        <v>165</v>
      </c>
      <c r="S14" s="13" t="s">
        <v>164</v>
      </c>
      <c r="T14" s="6">
        <v>1353</v>
      </c>
      <c r="U14" s="6" t="s">
        <v>26</v>
      </c>
    </row>
    <row r="15" spans="1:21" s="3" customFormat="1" ht="85.5" x14ac:dyDescent="0.2">
      <c r="A15" s="4" t="s">
        <v>142</v>
      </c>
      <c r="B15" s="6" t="s">
        <v>319</v>
      </c>
      <c r="C15" s="4" t="s">
        <v>340</v>
      </c>
      <c r="D15" s="4" t="s">
        <v>177</v>
      </c>
      <c r="E15" s="4" t="s">
        <v>254</v>
      </c>
      <c r="F15" s="4" t="s">
        <v>255</v>
      </c>
      <c r="G15" s="4" t="s">
        <v>44</v>
      </c>
      <c r="H15" s="4" t="s">
        <v>3</v>
      </c>
      <c r="I15" s="4" t="s">
        <v>10</v>
      </c>
      <c r="J15" s="14" t="s">
        <v>150</v>
      </c>
      <c r="K15" s="5">
        <v>20000000</v>
      </c>
      <c r="L15" s="5">
        <v>20000000</v>
      </c>
      <c r="M15" s="13" t="s">
        <v>159</v>
      </c>
      <c r="N15" s="4" t="s">
        <v>160</v>
      </c>
      <c r="O15" s="13" t="s">
        <v>161</v>
      </c>
      <c r="P15" s="13" t="s">
        <v>162</v>
      </c>
      <c r="Q15" s="13" t="s">
        <v>163</v>
      </c>
      <c r="R15" s="13" t="s">
        <v>165</v>
      </c>
      <c r="S15" s="13" t="s">
        <v>164</v>
      </c>
      <c r="T15" s="6">
        <v>1353</v>
      </c>
      <c r="U15" s="6" t="s">
        <v>26</v>
      </c>
    </row>
    <row r="16" spans="1:21" s="3" customFormat="1" ht="85.5" x14ac:dyDescent="0.2">
      <c r="A16" s="4" t="s">
        <v>297</v>
      </c>
      <c r="B16" s="6" t="s">
        <v>319</v>
      </c>
      <c r="C16" s="4" t="s">
        <v>340</v>
      </c>
      <c r="D16" s="4" t="s">
        <v>217</v>
      </c>
      <c r="E16" s="4" t="s">
        <v>176</v>
      </c>
      <c r="F16" s="4" t="s">
        <v>176</v>
      </c>
      <c r="G16" s="4" t="s">
        <v>5</v>
      </c>
      <c r="H16" s="4" t="s">
        <v>3</v>
      </c>
      <c r="I16" s="4" t="s">
        <v>8</v>
      </c>
      <c r="J16" s="14" t="s">
        <v>150</v>
      </c>
      <c r="K16" s="5">
        <v>225047042</v>
      </c>
      <c r="L16" s="5">
        <v>225047042</v>
      </c>
      <c r="M16" s="13" t="s">
        <v>159</v>
      </c>
      <c r="N16" s="4" t="s">
        <v>160</v>
      </c>
      <c r="O16" s="13" t="s">
        <v>161</v>
      </c>
      <c r="P16" s="13" t="s">
        <v>162</v>
      </c>
      <c r="Q16" s="13" t="s">
        <v>163</v>
      </c>
      <c r="R16" s="13" t="s">
        <v>165</v>
      </c>
      <c r="S16" s="13" t="s">
        <v>164</v>
      </c>
      <c r="T16" s="6">
        <v>1353</v>
      </c>
      <c r="U16" s="6" t="s">
        <v>26</v>
      </c>
    </row>
    <row r="17" spans="1:44" s="3" customFormat="1" ht="85.5" x14ac:dyDescent="0.2">
      <c r="A17" s="4" t="s">
        <v>19</v>
      </c>
      <c r="B17" s="6" t="s">
        <v>319</v>
      </c>
      <c r="C17" s="4" t="s">
        <v>340</v>
      </c>
      <c r="D17" s="4" t="s">
        <v>218</v>
      </c>
      <c r="E17" s="4" t="s">
        <v>172</v>
      </c>
      <c r="F17" s="4" t="s">
        <v>176</v>
      </c>
      <c r="G17" s="4" t="s">
        <v>44</v>
      </c>
      <c r="H17" s="4" t="s">
        <v>3</v>
      </c>
      <c r="I17" s="4" t="s">
        <v>10</v>
      </c>
      <c r="J17" s="14" t="s">
        <v>150</v>
      </c>
      <c r="K17" s="5">
        <f>20000000-5000000-798042</f>
        <v>14201958</v>
      </c>
      <c r="L17" s="5">
        <f>20000000-5000000-798042</f>
        <v>14201958</v>
      </c>
      <c r="M17" s="13" t="s">
        <v>159</v>
      </c>
      <c r="N17" s="4" t="s">
        <v>160</v>
      </c>
      <c r="O17" s="13" t="s">
        <v>161</v>
      </c>
      <c r="P17" s="13" t="s">
        <v>162</v>
      </c>
      <c r="Q17" s="13" t="s">
        <v>163</v>
      </c>
      <c r="R17" s="13" t="s">
        <v>165</v>
      </c>
      <c r="S17" s="13" t="s">
        <v>164</v>
      </c>
      <c r="T17" s="6">
        <v>1353</v>
      </c>
      <c r="U17" s="6" t="s">
        <v>26</v>
      </c>
    </row>
    <row r="18" spans="1:44" s="3" customFormat="1" ht="85.5" x14ac:dyDescent="0.2">
      <c r="A18" s="4" t="s">
        <v>37</v>
      </c>
      <c r="B18" s="6" t="s">
        <v>319</v>
      </c>
      <c r="C18" s="4" t="s">
        <v>340</v>
      </c>
      <c r="D18" s="2" t="s">
        <v>38</v>
      </c>
      <c r="E18" s="4" t="s">
        <v>4</v>
      </c>
      <c r="F18" s="4" t="s">
        <v>4</v>
      </c>
      <c r="G18" s="4" t="s">
        <v>2</v>
      </c>
      <c r="H18" s="4" t="s">
        <v>3</v>
      </c>
      <c r="I18" s="4" t="s">
        <v>124</v>
      </c>
      <c r="J18" s="5">
        <v>66000000</v>
      </c>
      <c r="K18" s="5">
        <v>66000000</v>
      </c>
      <c r="L18" s="5">
        <v>66000000</v>
      </c>
      <c r="M18" s="13" t="s">
        <v>159</v>
      </c>
      <c r="N18" s="4" t="s">
        <v>160</v>
      </c>
      <c r="O18" s="13" t="s">
        <v>161</v>
      </c>
      <c r="P18" s="13" t="s">
        <v>162</v>
      </c>
      <c r="Q18" s="13" t="s">
        <v>163</v>
      </c>
      <c r="R18" s="13" t="s">
        <v>165</v>
      </c>
      <c r="S18" s="13" t="s">
        <v>164</v>
      </c>
      <c r="T18" s="6">
        <v>1353</v>
      </c>
      <c r="U18" s="6" t="s">
        <v>31</v>
      </c>
    </row>
    <row r="19" spans="1:44" s="3" customFormat="1" ht="85.5" x14ac:dyDescent="0.2">
      <c r="A19" s="4" t="s">
        <v>34</v>
      </c>
      <c r="B19" s="6" t="s">
        <v>319</v>
      </c>
      <c r="C19" s="4" t="s">
        <v>340</v>
      </c>
      <c r="D19" s="4" t="s">
        <v>178</v>
      </c>
      <c r="E19" s="4" t="s">
        <v>172</v>
      </c>
      <c r="F19" s="4" t="s">
        <v>174</v>
      </c>
      <c r="G19" s="4" t="s">
        <v>6</v>
      </c>
      <c r="H19" s="4" t="s">
        <v>3</v>
      </c>
      <c r="I19" s="4" t="s">
        <v>286</v>
      </c>
      <c r="J19" s="5"/>
      <c r="K19" s="5">
        <f>273000000-21000000-2000000-29078440</f>
        <v>220921560</v>
      </c>
      <c r="L19" s="5">
        <f>273000000-21000000-2000000-29078440</f>
        <v>220921560</v>
      </c>
      <c r="M19" s="13" t="s">
        <v>159</v>
      </c>
      <c r="N19" s="4" t="s">
        <v>160</v>
      </c>
      <c r="O19" s="13" t="s">
        <v>161</v>
      </c>
      <c r="P19" s="13" t="s">
        <v>162</v>
      </c>
      <c r="Q19" s="13" t="s">
        <v>163</v>
      </c>
      <c r="R19" s="13" t="s">
        <v>165</v>
      </c>
      <c r="S19" s="13" t="s">
        <v>164</v>
      </c>
      <c r="T19" s="6">
        <v>1353</v>
      </c>
      <c r="U19" s="6" t="s">
        <v>31</v>
      </c>
    </row>
    <row r="20" spans="1:44" s="3" customFormat="1" ht="85.5" x14ac:dyDescent="0.2">
      <c r="A20" s="4" t="s">
        <v>19</v>
      </c>
      <c r="B20" s="6" t="s">
        <v>319</v>
      </c>
      <c r="C20" s="4" t="s">
        <v>340</v>
      </c>
      <c r="D20" s="4" t="s">
        <v>241</v>
      </c>
      <c r="E20" s="4" t="s">
        <v>4</v>
      </c>
      <c r="F20" s="4" t="s">
        <v>184</v>
      </c>
      <c r="G20" s="4" t="s">
        <v>220</v>
      </c>
      <c r="H20" s="4" t="s">
        <v>3</v>
      </c>
      <c r="I20" s="4" t="s">
        <v>10</v>
      </c>
      <c r="J20" s="48" t="s">
        <v>150</v>
      </c>
      <c r="K20" s="5">
        <f>21000000-4200000</f>
        <v>16800000</v>
      </c>
      <c r="L20" s="5">
        <f>21000000-4200000</f>
        <v>16800000</v>
      </c>
      <c r="M20" s="13" t="s">
        <v>159</v>
      </c>
      <c r="N20" s="4" t="s">
        <v>160</v>
      </c>
      <c r="O20" s="13" t="s">
        <v>161</v>
      </c>
      <c r="P20" s="13" t="s">
        <v>162</v>
      </c>
      <c r="Q20" s="13" t="s">
        <v>163</v>
      </c>
      <c r="R20" s="13" t="s">
        <v>165</v>
      </c>
      <c r="S20" s="13" t="s">
        <v>164</v>
      </c>
      <c r="T20" s="6">
        <v>1353</v>
      </c>
      <c r="U20" s="6" t="s">
        <v>31</v>
      </c>
    </row>
    <row r="21" spans="1:44" s="3" customFormat="1" ht="85.5" x14ac:dyDescent="0.2">
      <c r="A21" s="4" t="s">
        <v>19</v>
      </c>
      <c r="B21" s="6" t="s">
        <v>319</v>
      </c>
      <c r="C21" s="4" t="s">
        <v>340</v>
      </c>
      <c r="D21" s="4" t="s">
        <v>179</v>
      </c>
      <c r="E21" s="4" t="s">
        <v>172</v>
      </c>
      <c r="F21" s="4" t="s">
        <v>174</v>
      </c>
      <c r="G21" s="4" t="s">
        <v>30</v>
      </c>
      <c r="H21" s="4" t="s">
        <v>3</v>
      </c>
      <c r="I21" s="4" t="s">
        <v>10</v>
      </c>
      <c r="J21" s="14" t="s">
        <v>150</v>
      </c>
      <c r="K21" s="5">
        <f>18000000+2000000+3000000</f>
        <v>23000000</v>
      </c>
      <c r="L21" s="5">
        <f>18000000+2000000+3000000</f>
        <v>23000000</v>
      </c>
      <c r="M21" s="13" t="s">
        <v>159</v>
      </c>
      <c r="N21" s="4" t="s">
        <v>160</v>
      </c>
      <c r="O21" s="13" t="s">
        <v>161</v>
      </c>
      <c r="P21" s="13" t="s">
        <v>162</v>
      </c>
      <c r="Q21" s="13" t="s">
        <v>163</v>
      </c>
      <c r="R21" s="13" t="s">
        <v>165</v>
      </c>
      <c r="S21" s="13" t="s">
        <v>164</v>
      </c>
      <c r="T21" s="6">
        <v>1353</v>
      </c>
      <c r="U21" s="6" t="s">
        <v>31</v>
      </c>
    </row>
    <row r="22" spans="1:44" s="3" customFormat="1" ht="85.5" x14ac:dyDescent="0.2">
      <c r="A22" s="4" t="s">
        <v>33</v>
      </c>
      <c r="B22" s="6" t="s">
        <v>319</v>
      </c>
      <c r="C22" s="4" t="s">
        <v>340</v>
      </c>
      <c r="D22" s="4" t="s">
        <v>222</v>
      </c>
      <c r="E22" s="4" t="s">
        <v>174</v>
      </c>
      <c r="F22" s="4" t="s">
        <v>182</v>
      </c>
      <c r="G22" s="4" t="s">
        <v>44</v>
      </c>
      <c r="H22" s="4" t="s">
        <v>3</v>
      </c>
      <c r="I22" s="4" t="s">
        <v>8</v>
      </c>
      <c r="J22" s="14" t="s">
        <v>150</v>
      </c>
      <c r="K22" s="5">
        <f>215000000+990807</f>
        <v>215990807</v>
      </c>
      <c r="L22" s="5">
        <f>215000000+990807</f>
        <v>215990807</v>
      </c>
      <c r="M22" s="13" t="s">
        <v>159</v>
      </c>
      <c r="N22" s="4" t="s">
        <v>160</v>
      </c>
      <c r="O22" s="13" t="s">
        <v>161</v>
      </c>
      <c r="P22" s="13" t="s">
        <v>162</v>
      </c>
      <c r="Q22" s="13" t="s">
        <v>163</v>
      </c>
      <c r="R22" s="13" t="s">
        <v>165</v>
      </c>
      <c r="S22" s="13" t="s">
        <v>164</v>
      </c>
      <c r="T22" s="6">
        <v>1353</v>
      </c>
      <c r="U22" s="6" t="s">
        <v>24</v>
      </c>
    </row>
    <row r="23" spans="1:44" s="3" customFormat="1" ht="77.25" customHeight="1" x14ac:dyDescent="0.2">
      <c r="A23" s="4" t="s">
        <v>33</v>
      </c>
      <c r="B23" s="6" t="s">
        <v>319</v>
      </c>
      <c r="C23" s="4" t="s">
        <v>340</v>
      </c>
      <c r="D23" s="7" t="s">
        <v>219</v>
      </c>
      <c r="E23" s="4" t="s">
        <v>172</v>
      </c>
      <c r="F23" s="4" t="s">
        <v>174</v>
      </c>
      <c r="G23" s="4" t="s">
        <v>28</v>
      </c>
      <c r="H23" s="4" t="s">
        <v>29</v>
      </c>
      <c r="I23" s="4" t="s">
        <v>8</v>
      </c>
      <c r="J23" s="14" t="s">
        <v>150</v>
      </c>
      <c r="K23" s="5">
        <v>140000000</v>
      </c>
      <c r="L23" s="5">
        <v>140000000</v>
      </c>
      <c r="M23" s="13" t="s">
        <v>159</v>
      </c>
      <c r="N23" s="4" t="s">
        <v>160</v>
      </c>
      <c r="O23" s="13" t="s">
        <v>161</v>
      </c>
      <c r="P23" s="13" t="s">
        <v>162</v>
      </c>
      <c r="Q23" s="13" t="s">
        <v>163</v>
      </c>
      <c r="R23" s="13" t="s">
        <v>165</v>
      </c>
      <c r="S23" s="13" t="s">
        <v>164</v>
      </c>
      <c r="T23" s="6">
        <v>1353</v>
      </c>
      <c r="U23" s="6" t="s">
        <v>24</v>
      </c>
    </row>
    <row r="24" spans="1:44" s="3" customFormat="1" ht="69" customHeight="1" x14ac:dyDescent="0.2">
      <c r="A24" s="4" t="s">
        <v>19</v>
      </c>
      <c r="B24" s="6" t="s">
        <v>319</v>
      </c>
      <c r="C24" s="4" t="s">
        <v>340</v>
      </c>
      <c r="D24" s="4" t="s">
        <v>216</v>
      </c>
      <c r="E24" s="4" t="s">
        <v>174</v>
      </c>
      <c r="F24" s="4" t="s">
        <v>174</v>
      </c>
      <c r="G24" s="4" t="s">
        <v>130</v>
      </c>
      <c r="H24" s="4" t="s">
        <v>3</v>
      </c>
      <c r="I24" s="4" t="s">
        <v>10</v>
      </c>
      <c r="J24" s="14" t="s">
        <v>150</v>
      </c>
      <c r="K24" s="5">
        <v>7000000</v>
      </c>
      <c r="L24" s="5">
        <v>7000000</v>
      </c>
      <c r="M24" s="13" t="s">
        <v>159</v>
      </c>
      <c r="N24" s="4" t="s">
        <v>160</v>
      </c>
      <c r="O24" s="13" t="s">
        <v>161</v>
      </c>
      <c r="P24" s="13" t="s">
        <v>162</v>
      </c>
      <c r="Q24" s="13" t="s">
        <v>163</v>
      </c>
      <c r="R24" s="13" t="s">
        <v>165</v>
      </c>
      <c r="S24" s="13" t="s">
        <v>164</v>
      </c>
      <c r="T24" s="6">
        <v>1353</v>
      </c>
      <c r="U24" s="6" t="s">
        <v>24</v>
      </c>
    </row>
    <row r="25" spans="1:44" s="3" customFormat="1" ht="79.5" customHeight="1" x14ac:dyDescent="0.2">
      <c r="A25" s="4" t="s">
        <v>32</v>
      </c>
      <c r="B25" s="6" t="s">
        <v>319</v>
      </c>
      <c r="C25" s="4" t="s">
        <v>340</v>
      </c>
      <c r="D25" s="4" t="s">
        <v>221</v>
      </c>
      <c r="E25" s="4" t="s">
        <v>172</v>
      </c>
      <c r="F25" s="4" t="s">
        <v>174</v>
      </c>
      <c r="G25" s="4" t="s">
        <v>5</v>
      </c>
      <c r="H25" s="4" t="s">
        <v>3</v>
      </c>
      <c r="I25" s="4" t="s">
        <v>14</v>
      </c>
      <c r="J25" s="14" t="s">
        <v>150</v>
      </c>
      <c r="K25" s="5">
        <f>504000000-100000000</f>
        <v>404000000</v>
      </c>
      <c r="L25" s="5">
        <f>504000000-100000000</f>
        <v>404000000</v>
      </c>
      <c r="M25" s="13" t="s">
        <v>159</v>
      </c>
      <c r="N25" s="4" t="s">
        <v>160</v>
      </c>
      <c r="O25" s="13" t="s">
        <v>161</v>
      </c>
      <c r="P25" s="13" t="s">
        <v>162</v>
      </c>
      <c r="Q25" s="13" t="s">
        <v>163</v>
      </c>
      <c r="R25" s="13" t="s">
        <v>165</v>
      </c>
      <c r="S25" s="13" t="s">
        <v>164</v>
      </c>
      <c r="T25" s="6">
        <v>1353</v>
      </c>
      <c r="U25" s="6" t="s">
        <v>24</v>
      </c>
    </row>
    <row r="26" spans="1:44" s="3" customFormat="1" ht="79.5" customHeight="1" x14ac:dyDescent="0.2">
      <c r="A26" s="4" t="s">
        <v>32</v>
      </c>
      <c r="B26" s="6" t="s">
        <v>319</v>
      </c>
      <c r="C26" s="4" t="s">
        <v>340</v>
      </c>
      <c r="D26" s="4" t="s">
        <v>236</v>
      </c>
      <c r="E26" s="4" t="s">
        <v>175</v>
      </c>
      <c r="F26" s="4" t="s">
        <v>175</v>
      </c>
      <c r="G26" s="4" t="s">
        <v>9</v>
      </c>
      <c r="H26" s="4" t="s">
        <v>186</v>
      </c>
      <c r="I26" s="4" t="s">
        <v>8</v>
      </c>
      <c r="J26" s="14" t="s">
        <v>150</v>
      </c>
      <c r="K26" s="5">
        <f>100000000-990807</f>
        <v>99009193</v>
      </c>
      <c r="L26" s="5">
        <f>100000000-990807</f>
        <v>99009193</v>
      </c>
      <c r="M26" s="13" t="s">
        <v>159</v>
      </c>
      <c r="N26" s="4" t="s">
        <v>160</v>
      </c>
      <c r="O26" s="13" t="s">
        <v>161</v>
      </c>
      <c r="P26" s="13" t="s">
        <v>162</v>
      </c>
      <c r="Q26" s="13" t="s">
        <v>163</v>
      </c>
      <c r="R26" s="13" t="s">
        <v>165</v>
      </c>
      <c r="S26" s="13" t="s">
        <v>164</v>
      </c>
      <c r="T26" s="6">
        <v>1353</v>
      </c>
      <c r="U26" s="6" t="s">
        <v>24</v>
      </c>
    </row>
    <row r="27" spans="1:44" s="3" customFormat="1" ht="110.25" customHeight="1" x14ac:dyDescent="0.2">
      <c r="A27" s="4" t="s">
        <v>39</v>
      </c>
      <c r="B27" s="6" t="s">
        <v>319</v>
      </c>
      <c r="C27" s="4" t="s">
        <v>340</v>
      </c>
      <c r="D27" s="7" t="s">
        <v>223</v>
      </c>
      <c r="E27" s="4" t="s">
        <v>176</v>
      </c>
      <c r="F27" s="4" t="s">
        <v>172</v>
      </c>
      <c r="G27" s="4" t="s">
        <v>28</v>
      </c>
      <c r="H27" s="4" t="s">
        <v>40</v>
      </c>
      <c r="I27" s="4" t="s">
        <v>299</v>
      </c>
      <c r="J27" s="14" t="s">
        <v>150</v>
      </c>
      <c r="K27" s="5">
        <f>230000000-3715733</f>
        <v>226284267</v>
      </c>
      <c r="L27" s="5">
        <f>230000000-3715733</f>
        <v>226284267</v>
      </c>
      <c r="M27" s="13" t="s">
        <v>159</v>
      </c>
      <c r="N27" s="4" t="s">
        <v>160</v>
      </c>
      <c r="O27" s="13" t="s">
        <v>161</v>
      </c>
      <c r="P27" s="13" t="s">
        <v>162</v>
      </c>
      <c r="Q27" s="13" t="s">
        <v>163</v>
      </c>
      <c r="R27" s="13" t="s">
        <v>165</v>
      </c>
      <c r="S27" s="13" t="s">
        <v>164</v>
      </c>
      <c r="T27" s="6">
        <v>1353</v>
      </c>
      <c r="U27" s="6" t="s">
        <v>24</v>
      </c>
    </row>
    <row r="28" spans="1:44" s="21" customFormat="1" ht="72.75" customHeight="1" x14ac:dyDescent="0.2">
      <c r="A28" s="4" t="s">
        <v>37</v>
      </c>
      <c r="B28" s="6" t="s">
        <v>320</v>
      </c>
      <c r="C28" s="4" t="s">
        <v>332</v>
      </c>
      <c r="D28" s="2" t="s">
        <v>230</v>
      </c>
      <c r="E28" s="4" t="s">
        <v>4</v>
      </c>
      <c r="F28" s="4" t="s">
        <v>4</v>
      </c>
      <c r="G28" s="4" t="s">
        <v>2</v>
      </c>
      <c r="H28" s="4" t="s">
        <v>3</v>
      </c>
      <c r="I28" s="4" t="s">
        <v>124</v>
      </c>
      <c r="J28" s="14" t="s">
        <v>150</v>
      </c>
      <c r="K28" s="5">
        <v>59220000</v>
      </c>
      <c r="L28" s="5">
        <v>59220000</v>
      </c>
      <c r="M28" s="13" t="s">
        <v>159</v>
      </c>
      <c r="N28" s="4" t="s">
        <v>160</v>
      </c>
      <c r="O28" s="13" t="s">
        <v>161</v>
      </c>
      <c r="P28" s="13" t="s">
        <v>162</v>
      </c>
      <c r="Q28" s="13" t="s">
        <v>163</v>
      </c>
      <c r="R28" s="13" t="s">
        <v>165</v>
      </c>
      <c r="S28" s="13" t="s">
        <v>164</v>
      </c>
      <c r="T28" s="6">
        <v>1356</v>
      </c>
      <c r="U28" s="6" t="s">
        <v>41</v>
      </c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s="3" customFormat="1" ht="105" customHeight="1" x14ac:dyDescent="0.2">
      <c r="A29" s="4" t="s">
        <v>42</v>
      </c>
      <c r="B29" s="6" t="s">
        <v>320</v>
      </c>
      <c r="C29" s="4" t="s">
        <v>332</v>
      </c>
      <c r="D29" s="4" t="s">
        <v>183</v>
      </c>
      <c r="E29" s="4" t="s">
        <v>172</v>
      </c>
      <c r="F29" s="4" t="s">
        <v>174</v>
      </c>
      <c r="G29" s="4" t="s">
        <v>6</v>
      </c>
      <c r="H29" s="4" t="s">
        <v>3</v>
      </c>
      <c r="I29" s="4" t="s">
        <v>124</v>
      </c>
      <c r="J29" s="14" t="s">
        <v>150</v>
      </c>
      <c r="K29" s="5">
        <v>412780000</v>
      </c>
      <c r="L29" s="5">
        <v>412780000</v>
      </c>
      <c r="M29" s="13" t="s">
        <v>159</v>
      </c>
      <c r="N29" s="4" t="s">
        <v>160</v>
      </c>
      <c r="O29" s="13" t="s">
        <v>161</v>
      </c>
      <c r="P29" s="13" t="s">
        <v>162</v>
      </c>
      <c r="Q29" s="13" t="s">
        <v>163</v>
      </c>
      <c r="R29" s="13" t="s">
        <v>165</v>
      </c>
      <c r="S29" s="13" t="s">
        <v>164</v>
      </c>
      <c r="T29" s="6">
        <v>1356</v>
      </c>
      <c r="U29" s="6" t="s">
        <v>41</v>
      </c>
    </row>
    <row r="30" spans="1:44" s="3" customFormat="1" ht="79.5" customHeight="1" x14ac:dyDescent="0.2">
      <c r="A30" s="4" t="s">
        <v>43</v>
      </c>
      <c r="B30" s="6" t="s">
        <v>321</v>
      </c>
      <c r="C30" s="4" t="s">
        <v>333</v>
      </c>
      <c r="D30" s="20" t="s">
        <v>303</v>
      </c>
      <c r="E30" s="4" t="s">
        <v>254</v>
      </c>
      <c r="F30" s="4" t="s">
        <v>255</v>
      </c>
      <c r="G30" s="4" t="s">
        <v>44</v>
      </c>
      <c r="H30" s="4" t="s">
        <v>3</v>
      </c>
      <c r="I30" s="4" t="s">
        <v>8</v>
      </c>
      <c r="J30" s="14" t="s">
        <v>150</v>
      </c>
      <c r="K30" s="5">
        <f>200000000-9330465</f>
        <v>190669535</v>
      </c>
      <c r="L30" s="5">
        <f>200000000-9330465</f>
        <v>190669535</v>
      </c>
      <c r="M30" s="13" t="s">
        <v>159</v>
      </c>
      <c r="N30" s="4" t="s">
        <v>160</v>
      </c>
      <c r="O30" s="13" t="s">
        <v>161</v>
      </c>
      <c r="P30" s="13" t="s">
        <v>162</v>
      </c>
      <c r="Q30" s="13" t="s">
        <v>163</v>
      </c>
      <c r="R30" s="13" t="s">
        <v>165</v>
      </c>
      <c r="S30" s="13" t="s">
        <v>164</v>
      </c>
      <c r="T30" s="6">
        <v>1358</v>
      </c>
      <c r="U30" s="6" t="s">
        <v>45</v>
      </c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</row>
    <row r="31" spans="1:44" s="3" customFormat="1" ht="79.5" customHeight="1" x14ac:dyDescent="0.2">
      <c r="A31" s="4" t="s">
        <v>43</v>
      </c>
      <c r="B31" s="6" t="s">
        <v>321</v>
      </c>
      <c r="C31" s="4" t="s">
        <v>333</v>
      </c>
      <c r="D31" s="4" t="s">
        <v>300</v>
      </c>
      <c r="E31" s="4" t="s">
        <v>254</v>
      </c>
      <c r="F31" s="4" t="s">
        <v>254</v>
      </c>
      <c r="G31" s="4" t="s">
        <v>301</v>
      </c>
      <c r="H31" s="4" t="s">
        <v>302</v>
      </c>
      <c r="I31" s="4" t="s">
        <v>8</v>
      </c>
      <c r="J31" s="14" t="s">
        <v>150</v>
      </c>
      <c r="K31" s="5">
        <v>9330465</v>
      </c>
      <c r="L31" s="5">
        <v>9330465</v>
      </c>
      <c r="M31" s="13" t="s">
        <v>159</v>
      </c>
      <c r="N31" s="4" t="s">
        <v>160</v>
      </c>
      <c r="O31" s="13" t="s">
        <v>161</v>
      </c>
      <c r="P31" s="13" t="s">
        <v>162</v>
      </c>
      <c r="Q31" s="13" t="s">
        <v>163</v>
      </c>
      <c r="R31" s="13" t="s">
        <v>165</v>
      </c>
      <c r="S31" s="13" t="s">
        <v>164</v>
      </c>
      <c r="T31" s="6">
        <v>1358</v>
      </c>
      <c r="U31" s="6" t="s">
        <v>45</v>
      </c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</row>
    <row r="32" spans="1:44" s="3" customFormat="1" ht="84.75" customHeight="1" x14ac:dyDescent="0.2">
      <c r="A32" s="4" t="s">
        <v>43</v>
      </c>
      <c r="B32" s="6" t="s">
        <v>322</v>
      </c>
      <c r="C32" s="4" t="s">
        <v>334</v>
      </c>
      <c r="D32" s="22" t="s">
        <v>50</v>
      </c>
      <c r="E32" s="4" t="s">
        <v>4</v>
      </c>
      <c r="F32" s="4" t="s">
        <v>4</v>
      </c>
      <c r="G32" s="4" t="s">
        <v>2</v>
      </c>
      <c r="H32" s="4" t="s">
        <v>123</v>
      </c>
      <c r="I32" s="4" t="s">
        <v>124</v>
      </c>
      <c r="J32" s="14" t="s">
        <v>150</v>
      </c>
      <c r="K32" s="5">
        <v>90720000</v>
      </c>
      <c r="L32" s="5">
        <v>90720000</v>
      </c>
      <c r="M32" s="13" t="s">
        <v>159</v>
      </c>
      <c r="N32" s="4" t="s">
        <v>160</v>
      </c>
      <c r="O32" s="13" t="s">
        <v>161</v>
      </c>
      <c r="P32" s="13" t="s">
        <v>162</v>
      </c>
      <c r="Q32" s="13" t="s">
        <v>163</v>
      </c>
      <c r="R32" s="13" t="s">
        <v>165</v>
      </c>
      <c r="S32" s="13" t="s">
        <v>164</v>
      </c>
      <c r="T32" s="6">
        <v>1364</v>
      </c>
      <c r="U32" s="6" t="s">
        <v>47</v>
      </c>
    </row>
    <row r="33" spans="1:21" s="3" customFormat="1" ht="108.75" customHeight="1" x14ac:dyDescent="0.2">
      <c r="A33" s="4" t="s">
        <v>43</v>
      </c>
      <c r="B33" s="6" t="s">
        <v>322</v>
      </c>
      <c r="C33" s="4" t="s">
        <v>334</v>
      </c>
      <c r="D33" s="22" t="s">
        <v>51</v>
      </c>
      <c r="E33" s="4" t="s">
        <v>4</v>
      </c>
      <c r="F33" s="4" t="s">
        <v>4</v>
      </c>
      <c r="G33" s="4" t="s">
        <v>2</v>
      </c>
      <c r="H33" s="4" t="s">
        <v>123</v>
      </c>
      <c r="I33" s="4" t="s">
        <v>125</v>
      </c>
      <c r="J33" s="14" t="s">
        <v>150</v>
      </c>
      <c r="K33" s="5">
        <v>61740000</v>
      </c>
      <c r="L33" s="5">
        <v>61740000</v>
      </c>
      <c r="M33" s="13" t="s">
        <v>159</v>
      </c>
      <c r="N33" s="4" t="s">
        <v>160</v>
      </c>
      <c r="O33" s="13" t="s">
        <v>161</v>
      </c>
      <c r="P33" s="13" t="s">
        <v>162</v>
      </c>
      <c r="Q33" s="13" t="s">
        <v>163</v>
      </c>
      <c r="R33" s="13" t="s">
        <v>165</v>
      </c>
      <c r="S33" s="13" t="s">
        <v>164</v>
      </c>
      <c r="T33" s="6">
        <v>1364</v>
      </c>
      <c r="U33" s="6" t="s">
        <v>47</v>
      </c>
    </row>
    <row r="34" spans="1:21" s="3" customFormat="1" ht="75.75" customHeight="1" x14ac:dyDescent="0.2">
      <c r="A34" s="4" t="s">
        <v>43</v>
      </c>
      <c r="B34" s="6" t="s">
        <v>322</v>
      </c>
      <c r="C34" s="4" t="s">
        <v>334</v>
      </c>
      <c r="D34" s="22" t="s">
        <v>55</v>
      </c>
      <c r="E34" s="4" t="s">
        <v>4</v>
      </c>
      <c r="F34" s="4" t="s">
        <v>4</v>
      </c>
      <c r="G34" s="4" t="s">
        <v>2</v>
      </c>
      <c r="H34" s="4" t="s">
        <v>123</v>
      </c>
      <c r="I34" s="4" t="s">
        <v>125</v>
      </c>
      <c r="J34" s="14" t="s">
        <v>150</v>
      </c>
      <c r="K34" s="5">
        <v>28500000</v>
      </c>
      <c r="L34" s="5">
        <v>28500000</v>
      </c>
      <c r="M34" s="13" t="s">
        <v>159</v>
      </c>
      <c r="N34" s="4" t="s">
        <v>160</v>
      </c>
      <c r="O34" s="13" t="s">
        <v>161</v>
      </c>
      <c r="P34" s="13" t="s">
        <v>162</v>
      </c>
      <c r="Q34" s="13" t="s">
        <v>163</v>
      </c>
      <c r="R34" s="13" t="s">
        <v>165</v>
      </c>
      <c r="S34" s="13" t="s">
        <v>164</v>
      </c>
      <c r="T34" s="6">
        <v>1364</v>
      </c>
      <c r="U34" s="6" t="s">
        <v>47</v>
      </c>
    </row>
    <row r="35" spans="1:21" s="3" customFormat="1" ht="99" customHeight="1" x14ac:dyDescent="0.2">
      <c r="A35" s="4" t="s">
        <v>43</v>
      </c>
      <c r="B35" s="6" t="s">
        <v>322</v>
      </c>
      <c r="C35" s="4" t="s">
        <v>334</v>
      </c>
      <c r="D35" s="22" t="s">
        <v>53</v>
      </c>
      <c r="E35" s="4" t="s">
        <v>4</v>
      </c>
      <c r="F35" s="4" t="s">
        <v>4</v>
      </c>
      <c r="G35" s="4" t="s">
        <v>2</v>
      </c>
      <c r="H35" s="4" t="s">
        <v>123</v>
      </c>
      <c r="I35" s="4" t="s">
        <v>125</v>
      </c>
      <c r="J35" s="14" t="s">
        <v>150</v>
      </c>
      <c r="K35" s="5">
        <v>59220000</v>
      </c>
      <c r="L35" s="5">
        <v>59220000</v>
      </c>
      <c r="M35" s="13" t="s">
        <v>159</v>
      </c>
      <c r="N35" s="4" t="s">
        <v>160</v>
      </c>
      <c r="O35" s="13" t="s">
        <v>161</v>
      </c>
      <c r="P35" s="13" t="s">
        <v>162</v>
      </c>
      <c r="Q35" s="13" t="s">
        <v>163</v>
      </c>
      <c r="R35" s="13" t="s">
        <v>165</v>
      </c>
      <c r="S35" s="13" t="s">
        <v>164</v>
      </c>
      <c r="T35" s="6">
        <v>1364</v>
      </c>
      <c r="U35" s="6" t="s">
        <v>47</v>
      </c>
    </row>
    <row r="36" spans="1:21" s="3" customFormat="1" ht="80.25" customHeight="1" x14ac:dyDescent="0.2">
      <c r="A36" s="4" t="s">
        <v>43</v>
      </c>
      <c r="B36" s="6" t="s">
        <v>322</v>
      </c>
      <c r="C36" s="4" t="s">
        <v>334</v>
      </c>
      <c r="D36" s="22" t="s">
        <v>60</v>
      </c>
      <c r="E36" s="4" t="s">
        <v>192</v>
      </c>
      <c r="F36" s="4" t="s">
        <v>192</v>
      </c>
      <c r="G36" s="4" t="s">
        <v>46</v>
      </c>
      <c r="H36" s="4" t="s">
        <v>123</v>
      </c>
      <c r="I36" s="4" t="s">
        <v>124</v>
      </c>
      <c r="J36" s="14" t="s">
        <v>150</v>
      </c>
      <c r="K36" s="5">
        <f>50400000-4200000-8400000</f>
        <v>37800000</v>
      </c>
      <c r="L36" s="5">
        <f>50400000-4200000-8400000</f>
        <v>37800000</v>
      </c>
      <c r="M36" s="13" t="s">
        <v>159</v>
      </c>
      <c r="N36" s="4" t="s">
        <v>160</v>
      </c>
      <c r="O36" s="13" t="s">
        <v>161</v>
      </c>
      <c r="P36" s="13" t="s">
        <v>162</v>
      </c>
      <c r="Q36" s="13" t="s">
        <v>163</v>
      </c>
      <c r="R36" s="13" t="s">
        <v>165</v>
      </c>
      <c r="S36" s="13" t="s">
        <v>164</v>
      </c>
      <c r="T36" s="23">
        <v>1364</v>
      </c>
      <c r="U36" s="5" t="s">
        <v>47</v>
      </c>
    </row>
    <row r="37" spans="1:21" s="3" customFormat="1" ht="45" customHeight="1" x14ac:dyDescent="0.2">
      <c r="A37" s="4" t="s">
        <v>43</v>
      </c>
      <c r="B37" s="6" t="s">
        <v>322</v>
      </c>
      <c r="C37" s="4" t="s">
        <v>334</v>
      </c>
      <c r="D37" s="22" t="s">
        <v>58</v>
      </c>
      <c r="E37" s="4" t="s">
        <v>4</v>
      </c>
      <c r="F37" s="4" t="s">
        <v>4</v>
      </c>
      <c r="G37" s="4" t="s">
        <v>2</v>
      </c>
      <c r="H37" s="4" t="s">
        <v>123</v>
      </c>
      <c r="I37" s="4" t="s">
        <v>124</v>
      </c>
      <c r="J37" s="14" t="s">
        <v>150</v>
      </c>
      <c r="K37" s="5">
        <v>31500000</v>
      </c>
      <c r="L37" s="5">
        <v>31500000</v>
      </c>
      <c r="M37" s="13" t="s">
        <v>159</v>
      </c>
      <c r="N37" s="4" t="s">
        <v>160</v>
      </c>
      <c r="O37" s="13" t="s">
        <v>161</v>
      </c>
      <c r="P37" s="13" t="s">
        <v>162</v>
      </c>
      <c r="Q37" s="13" t="s">
        <v>163</v>
      </c>
      <c r="R37" s="13" t="s">
        <v>165</v>
      </c>
      <c r="S37" s="13" t="s">
        <v>164</v>
      </c>
      <c r="T37" s="6">
        <v>1364</v>
      </c>
      <c r="U37" s="6" t="s">
        <v>47</v>
      </c>
    </row>
    <row r="38" spans="1:21" s="3" customFormat="1" ht="85.5" customHeight="1" x14ac:dyDescent="0.2">
      <c r="A38" s="4" t="s">
        <v>43</v>
      </c>
      <c r="B38" s="6" t="s">
        <v>322</v>
      </c>
      <c r="C38" s="4" t="s">
        <v>334</v>
      </c>
      <c r="D38" s="22" t="s">
        <v>57</v>
      </c>
      <c r="E38" s="4" t="s">
        <v>4</v>
      </c>
      <c r="F38" s="4" t="s">
        <v>4</v>
      </c>
      <c r="G38" s="4" t="s">
        <v>2</v>
      </c>
      <c r="H38" s="4" t="s">
        <v>123</v>
      </c>
      <c r="I38" s="4" t="s">
        <v>124</v>
      </c>
      <c r="J38" s="14" t="s">
        <v>150</v>
      </c>
      <c r="K38" s="5">
        <v>81264000</v>
      </c>
      <c r="L38" s="5">
        <v>81264000</v>
      </c>
      <c r="M38" s="13" t="s">
        <v>159</v>
      </c>
      <c r="N38" s="4" t="s">
        <v>160</v>
      </c>
      <c r="O38" s="13" t="s">
        <v>161</v>
      </c>
      <c r="P38" s="13" t="s">
        <v>162</v>
      </c>
      <c r="Q38" s="13" t="s">
        <v>163</v>
      </c>
      <c r="R38" s="13" t="s">
        <v>165</v>
      </c>
      <c r="S38" s="13" t="s">
        <v>164</v>
      </c>
      <c r="T38" s="6">
        <v>1364</v>
      </c>
      <c r="U38" s="6" t="s">
        <v>47</v>
      </c>
    </row>
    <row r="39" spans="1:21" s="3" customFormat="1" ht="84.75" customHeight="1" x14ac:dyDescent="0.2">
      <c r="A39" s="4" t="s">
        <v>43</v>
      </c>
      <c r="B39" s="6" t="s">
        <v>322</v>
      </c>
      <c r="C39" s="4" t="s">
        <v>334</v>
      </c>
      <c r="D39" s="22" t="s">
        <v>59</v>
      </c>
      <c r="E39" s="4" t="s">
        <v>4</v>
      </c>
      <c r="F39" s="4" t="s">
        <v>4</v>
      </c>
      <c r="G39" s="4" t="s">
        <v>2</v>
      </c>
      <c r="H39" s="4" t="s">
        <v>123</v>
      </c>
      <c r="I39" s="4" t="s">
        <v>125</v>
      </c>
      <c r="J39" s="14" t="s">
        <v>150</v>
      </c>
      <c r="K39" s="5">
        <v>69300000</v>
      </c>
      <c r="L39" s="5">
        <v>69300000</v>
      </c>
      <c r="M39" s="13" t="s">
        <v>159</v>
      </c>
      <c r="N39" s="4" t="s">
        <v>160</v>
      </c>
      <c r="O39" s="13" t="s">
        <v>161</v>
      </c>
      <c r="P39" s="13" t="s">
        <v>162</v>
      </c>
      <c r="Q39" s="13" t="s">
        <v>163</v>
      </c>
      <c r="R39" s="13" t="s">
        <v>165</v>
      </c>
      <c r="S39" s="13" t="s">
        <v>164</v>
      </c>
      <c r="T39" s="6">
        <v>1364</v>
      </c>
      <c r="U39" s="6" t="s">
        <v>47</v>
      </c>
    </row>
    <row r="40" spans="1:21" s="3" customFormat="1" ht="90" customHeight="1" x14ac:dyDescent="0.2">
      <c r="A40" s="4" t="s">
        <v>43</v>
      </c>
      <c r="B40" s="6" t="s">
        <v>322</v>
      </c>
      <c r="C40" s="4" t="s">
        <v>334</v>
      </c>
      <c r="D40" s="22" t="s">
        <v>54</v>
      </c>
      <c r="E40" s="4" t="s">
        <v>4</v>
      </c>
      <c r="F40" s="4" t="s">
        <v>4</v>
      </c>
      <c r="G40" s="4" t="s">
        <v>2</v>
      </c>
      <c r="H40" s="4" t="s">
        <v>123</v>
      </c>
      <c r="I40" s="4" t="s">
        <v>125</v>
      </c>
      <c r="J40" s="14" t="s">
        <v>150</v>
      </c>
      <c r="K40" s="5">
        <v>31500000</v>
      </c>
      <c r="L40" s="5">
        <v>31500000</v>
      </c>
      <c r="M40" s="13" t="s">
        <v>159</v>
      </c>
      <c r="N40" s="4" t="s">
        <v>160</v>
      </c>
      <c r="O40" s="13" t="s">
        <v>161</v>
      </c>
      <c r="P40" s="13" t="s">
        <v>162</v>
      </c>
      <c r="Q40" s="13" t="s">
        <v>163</v>
      </c>
      <c r="R40" s="13" t="s">
        <v>165</v>
      </c>
      <c r="S40" s="13" t="s">
        <v>164</v>
      </c>
      <c r="T40" s="6">
        <v>1364</v>
      </c>
      <c r="U40" s="6" t="s">
        <v>47</v>
      </c>
    </row>
    <row r="41" spans="1:21" s="3" customFormat="1" ht="92.25" customHeight="1" x14ac:dyDescent="0.2">
      <c r="A41" s="4" t="s">
        <v>43</v>
      </c>
      <c r="B41" s="6" t="s">
        <v>322</v>
      </c>
      <c r="C41" s="4" t="s">
        <v>334</v>
      </c>
      <c r="D41" s="4" t="s">
        <v>48</v>
      </c>
      <c r="E41" s="4" t="s">
        <v>175</v>
      </c>
      <c r="F41" s="4" t="s">
        <v>213</v>
      </c>
      <c r="G41" s="4" t="s">
        <v>46</v>
      </c>
      <c r="H41" s="4" t="s">
        <v>3</v>
      </c>
      <c r="I41" s="4" t="s">
        <v>14</v>
      </c>
      <c r="J41" s="14" t="s">
        <v>150</v>
      </c>
      <c r="K41" s="5">
        <f>18205164000-1800000000-200000000-1300000000-1300000000-280000000-700000000-600000000-50000000+9722083-400000000</f>
        <v>11584886083</v>
      </c>
      <c r="L41" s="5">
        <f>18205164000-1800000000-200000000-1300000000-1300000000-280000000-700000000-600000000-50000000+9722083-400000000</f>
        <v>11584886083</v>
      </c>
      <c r="M41" s="13" t="s">
        <v>159</v>
      </c>
      <c r="N41" s="4" t="s">
        <v>160</v>
      </c>
      <c r="O41" s="13" t="s">
        <v>161</v>
      </c>
      <c r="P41" s="13" t="s">
        <v>162</v>
      </c>
      <c r="Q41" s="13" t="s">
        <v>163</v>
      </c>
      <c r="R41" s="13" t="s">
        <v>165</v>
      </c>
      <c r="S41" s="13" t="s">
        <v>164</v>
      </c>
      <c r="T41" s="6">
        <v>1364</v>
      </c>
      <c r="U41" s="6" t="s">
        <v>47</v>
      </c>
    </row>
    <row r="42" spans="1:21" s="3" customFormat="1" ht="105" customHeight="1" x14ac:dyDescent="0.2">
      <c r="A42" s="4" t="s">
        <v>19</v>
      </c>
      <c r="B42" s="6" t="s">
        <v>322</v>
      </c>
      <c r="C42" s="4" t="s">
        <v>334</v>
      </c>
      <c r="D42" s="24" t="s">
        <v>298</v>
      </c>
      <c r="E42" s="4" t="s">
        <v>254</v>
      </c>
      <c r="F42" s="4" t="s">
        <v>255</v>
      </c>
      <c r="G42" s="4" t="s">
        <v>46</v>
      </c>
      <c r="H42" s="4" t="s">
        <v>3</v>
      </c>
      <c r="I42" s="4" t="s">
        <v>17</v>
      </c>
      <c r="J42" s="14" t="s">
        <v>150</v>
      </c>
      <c r="K42" s="5">
        <v>1300000000</v>
      </c>
      <c r="L42" s="5">
        <v>1300000000</v>
      </c>
      <c r="M42" s="13" t="s">
        <v>159</v>
      </c>
      <c r="N42" s="4" t="s">
        <v>160</v>
      </c>
      <c r="O42" s="13" t="s">
        <v>161</v>
      </c>
      <c r="P42" s="13" t="s">
        <v>162</v>
      </c>
      <c r="Q42" s="13" t="s">
        <v>163</v>
      </c>
      <c r="R42" s="13" t="s">
        <v>165</v>
      </c>
      <c r="S42" s="13" t="s">
        <v>164</v>
      </c>
      <c r="T42" s="6">
        <v>1364</v>
      </c>
      <c r="U42" s="6" t="s">
        <v>47</v>
      </c>
    </row>
    <row r="43" spans="1:21" s="3" customFormat="1" ht="104.25" customHeight="1" x14ac:dyDescent="0.2">
      <c r="A43" s="4" t="s">
        <v>49</v>
      </c>
      <c r="B43" s="6" t="s">
        <v>322</v>
      </c>
      <c r="C43" s="4" t="s">
        <v>334</v>
      </c>
      <c r="D43" s="25" t="s">
        <v>243</v>
      </c>
      <c r="E43" s="4" t="s">
        <v>306</v>
      </c>
      <c r="F43" s="4" t="s">
        <v>255</v>
      </c>
      <c r="G43" s="4" t="s">
        <v>234</v>
      </c>
      <c r="H43" s="4" t="s">
        <v>3</v>
      </c>
      <c r="I43" s="4" t="s">
        <v>14</v>
      </c>
      <c r="J43" s="14" t="s">
        <v>150</v>
      </c>
      <c r="K43" s="5">
        <f>1800000000-600000000+400000000+4200000+8400000</f>
        <v>1612600000</v>
      </c>
      <c r="L43" s="5">
        <f>1800000000-600000000+400000000+4200000+8400000</f>
        <v>1612600000</v>
      </c>
      <c r="M43" s="13" t="s">
        <v>159</v>
      </c>
      <c r="N43" s="4" t="s">
        <v>160</v>
      </c>
      <c r="O43" s="13" t="s">
        <v>161</v>
      </c>
      <c r="P43" s="13" t="s">
        <v>162</v>
      </c>
      <c r="Q43" s="13" t="s">
        <v>163</v>
      </c>
      <c r="R43" s="13" t="s">
        <v>165</v>
      </c>
      <c r="S43" s="13" t="s">
        <v>164</v>
      </c>
      <c r="T43" s="6">
        <v>1364</v>
      </c>
      <c r="U43" s="6" t="s">
        <v>47</v>
      </c>
    </row>
    <row r="44" spans="1:21" s="3" customFormat="1" ht="87" customHeight="1" x14ac:dyDescent="0.2">
      <c r="A44" s="4" t="s">
        <v>143</v>
      </c>
      <c r="B44" s="6" t="s">
        <v>322</v>
      </c>
      <c r="C44" s="4" t="s">
        <v>334</v>
      </c>
      <c r="D44" s="4" t="s">
        <v>244</v>
      </c>
      <c r="E44" s="4" t="s">
        <v>306</v>
      </c>
      <c r="F44" s="4" t="s">
        <v>255</v>
      </c>
      <c r="G44" s="4" t="s">
        <v>234</v>
      </c>
      <c r="H44" s="4" t="s">
        <v>3</v>
      </c>
      <c r="I44" s="4" t="s">
        <v>17</v>
      </c>
      <c r="J44" s="14" t="s">
        <v>150</v>
      </c>
      <c r="K44" s="5">
        <f>280000000-52000000</f>
        <v>228000000</v>
      </c>
      <c r="L44" s="5">
        <f>280000000-52000000</f>
        <v>228000000</v>
      </c>
      <c r="M44" s="13" t="s">
        <v>159</v>
      </c>
      <c r="N44" s="4" t="s">
        <v>160</v>
      </c>
      <c r="O44" s="13" t="s">
        <v>161</v>
      </c>
      <c r="P44" s="13" t="s">
        <v>162</v>
      </c>
      <c r="Q44" s="13" t="s">
        <v>163</v>
      </c>
      <c r="R44" s="13" t="s">
        <v>165</v>
      </c>
      <c r="S44" s="13" t="s">
        <v>164</v>
      </c>
      <c r="T44" s="6">
        <v>1364</v>
      </c>
      <c r="U44" s="6" t="s">
        <v>47</v>
      </c>
    </row>
    <row r="45" spans="1:21" s="3" customFormat="1" ht="69.75" customHeight="1" x14ac:dyDescent="0.2">
      <c r="A45" s="4" t="s">
        <v>264</v>
      </c>
      <c r="B45" s="6" t="s">
        <v>322</v>
      </c>
      <c r="C45" s="4" t="s">
        <v>334</v>
      </c>
      <c r="D45" s="25" t="s">
        <v>307</v>
      </c>
      <c r="E45" s="4" t="s">
        <v>254</v>
      </c>
      <c r="F45" s="4" t="s">
        <v>255</v>
      </c>
      <c r="G45" s="4" t="s">
        <v>234</v>
      </c>
      <c r="H45" s="4" t="s">
        <v>3</v>
      </c>
      <c r="I45" s="4" t="s">
        <v>14</v>
      </c>
      <c r="J45" s="14" t="s">
        <v>150</v>
      </c>
      <c r="K45" s="5">
        <v>600000000</v>
      </c>
      <c r="L45" s="5">
        <v>600000000</v>
      </c>
      <c r="M45" s="13" t="s">
        <v>159</v>
      </c>
      <c r="N45" s="4" t="s">
        <v>160</v>
      </c>
      <c r="O45" s="13" t="s">
        <v>161</v>
      </c>
      <c r="P45" s="13" t="s">
        <v>162</v>
      </c>
      <c r="Q45" s="13" t="s">
        <v>163</v>
      </c>
      <c r="R45" s="13" t="s">
        <v>165</v>
      </c>
      <c r="S45" s="13" t="s">
        <v>164</v>
      </c>
      <c r="T45" s="6">
        <v>1364</v>
      </c>
      <c r="U45" s="6" t="s">
        <v>47</v>
      </c>
    </row>
    <row r="46" spans="1:21" s="3" customFormat="1" ht="120" customHeight="1" x14ac:dyDescent="0.2">
      <c r="A46" s="4" t="s">
        <v>35</v>
      </c>
      <c r="B46" s="6" t="s">
        <v>322</v>
      </c>
      <c r="C46" s="4" t="s">
        <v>334</v>
      </c>
      <c r="D46" s="4" t="s">
        <v>311</v>
      </c>
      <c r="E46" s="4" t="s">
        <v>254</v>
      </c>
      <c r="F46" s="4" t="s">
        <v>255</v>
      </c>
      <c r="G46" s="4" t="s">
        <v>234</v>
      </c>
      <c r="H46" s="4" t="s">
        <v>3</v>
      </c>
      <c r="I46" s="4" t="s">
        <v>17</v>
      </c>
      <c r="J46" s="14" t="s">
        <v>150</v>
      </c>
      <c r="K46" s="5">
        <v>52000000</v>
      </c>
      <c r="L46" s="5">
        <v>52000000</v>
      </c>
      <c r="M46" s="13" t="s">
        <v>159</v>
      </c>
      <c r="N46" s="4" t="s">
        <v>160</v>
      </c>
      <c r="O46" s="13" t="s">
        <v>161</v>
      </c>
      <c r="P46" s="13" t="s">
        <v>162</v>
      </c>
      <c r="Q46" s="13" t="s">
        <v>163</v>
      </c>
      <c r="R46" s="13" t="s">
        <v>165</v>
      </c>
      <c r="S46" s="13" t="s">
        <v>164</v>
      </c>
      <c r="T46" s="6">
        <v>1364</v>
      </c>
      <c r="U46" s="6" t="s">
        <v>47</v>
      </c>
    </row>
    <row r="47" spans="1:21" s="3" customFormat="1" ht="123.75" customHeight="1" x14ac:dyDescent="0.2">
      <c r="A47" s="4" t="s">
        <v>265</v>
      </c>
      <c r="B47" s="6" t="s">
        <v>322</v>
      </c>
      <c r="C47" s="4" t="s">
        <v>334</v>
      </c>
      <c r="D47" s="4" t="s">
        <v>225</v>
      </c>
      <c r="E47" s="4" t="s">
        <v>254</v>
      </c>
      <c r="F47" s="4" t="s">
        <v>255</v>
      </c>
      <c r="G47" s="4" t="s">
        <v>2</v>
      </c>
      <c r="H47" s="4" t="s">
        <v>3</v>
      </c>
      <c r="I47" s="4" t="s">
        <v>14</v>
      </c>
      <c r="J47" s="14" t="s">
        <v>150</v>
      </c>
      <c r="K47" s="5">
        <v>600000000</v>
      </c>
      <c r="L47" s="5">
        <v>600000000</v>
      </c>
      <c r="M47" s="13" t="s">
        <v>159</v>
      </c>
      <c r="N47" s="4" t="s">
        <v>160</v>
      </c>
      <c r="O47" s="13" t="s">
        <v>161</v>
      </c>
      <c r="P47" s="13" t="s">
        <v>162</v>
      </c>
      <c r="Q47" s="13" t="s">
        <v>163</v>
      </c>
      <c r="R47" s="13" t="s">
        <v>165</v>
      </c>
      <c r="S47" s="13" t="s">
        <v>164</v>
      </c>
      <c r="T47" s="6">
        <v>1364</v>
      </c>
      <c r="U47" s="6" t="s">
        <v>47</v>
      </c>
    </row>
    <row r="48" spans="1:21" s="3" customFormat="1" ht="78.75" customHeight="1" x14ac:dyDescent="0.25">
      <c r="A48" s="4" t="s">
        <v>266</v>
      </c>
      <c r="B48" s="6" t="s">
        <v>322</v>
      </c>
      <c r="C48" s="4" t="s">
        <v>334</v>
      </c>
      <c r="D48" s="26" t="s">
        <v>287</v>
      </c>
      <c r="E48" s="4" t="s">
        <v>192</v>
      </c>
      <c r="F48" s="4" t="s">
        <v>192</v>
      </c>
      <c r="G48" s="4" t="s">
        <v>2</v>
      </c>
      <c r="H48" s="4" t="s">
        <v>3</v>
      </c>
      <c r="I48" s="4" t="s">
        <v>8</v>
      </c>
      <c r="J48" s="14" t="s">
        <v>150</v>
      </c>
      <c r="K48" s="5">
        <f>50000000+635293</f>
        <v>50635293</v>
      </c>
      <c r="L48" s="5">
        <f>50000000+635293</f>
        <v>50635293</v>
      </c>
      <c r="M48" s="13" t="s">
        <v>159</v>
      </c>
      <c r="N48" s="4" t="s">
        <v>160</v>
      </c>
      <c r="O48" s="13" t="s">
        <v>161</v>
      </c>
      <c r="P48" s="13" t="s">
        <v>162</v>
      </c>
      <c r="Q48" s="13" t="s">
        <v>163</v>
      </c>
      <c r="R48" s="13" t="s">
        <v>165</v>
      </c>
      <c r="S48" s="13" t="s">
        <v>164</v>
      </c>
      <c r="T48" s="6">
        <v>1364</v>
      </c>
      <c r="U48" s="6" t="s">
        <v>47</v>
      </c>
    </row>
    <row r="49" spans="1:44" s="3" customFormat="1" ht="117" customHeight="1" x14ac:dyDescent="0.2">
      <c r="A49" s="4" t="s">
        <v>56</v>
      </c>
      <c r="B49" s="6" t="s">
        <v>322</v>
      </c>
      <c r="C49" s="4" t="s">
        <v>334</v>
      </c>
      <c r="D49" s="4" t="s">
        <v>288</v>
      </c>
      <c r="E49" s="4" t="s">
        <v>255</v>
      </c>
      <c r="F49" s="4" t="s">
        <v>258</v>
      </c>
      <c r="G49" s="4" t="s">
        <v>5</v>
      </c>
      <c r="H49" s="4" t="s">
        <v>3</v>
      </c>
      <c r="I49" s="4" t="s">
        <v>235</v>
      </c>
      <c r="J49" s="14" t="s">
        <v>150</v>
      </c>
      <c r="K49" s="5">
        <f>1300000000-635293-805759876+190277917</f>
        <v>683882748</v>
      </c>
      <c r="L49" s="5">
        <f>1300000000-635293-805759876+190277917</f>
        <v>683882748</v>
      </c>
      <c r="M49" s="13" t="s">
        <v>159</v>
      </c>
      <c r="N49" s="4" t="s">
        <v>160</v>
      </c>
      <c r="O49" s="13" t="s">
        <v>161</v>
      </c>
      <c r="P49" s="13" t="s">
        <v>162</v>
      </c>
      <c r="Q49" s="13" t="s">
        <v>163</v>
      </c>
      <c r="R49" s="13" t="s">
        <v>165</v>
      </c>
      <c r="S49" s="13" t="s">
        <v>164</v>
      </c>
      <c r="T49" s="6">
        <v>1364</v>
      </c>
      <c r="U49" s="6" t="s">
        <v>47</v>
      </c>
    </row>
    <row r="50" spans="1:44" s="3" customFormat="1" ht="96" customHeight="1" x14ac:dyDescent="0.2">
      <c r="A50" s="4" t="s">
        <v>56</v>
      </c>
      <c r="B50" s="6" t="s">
        <v>322</v>
      </c>
      <c r="C50" s="4" t="s">
        <v>334</v>
      </c>
      <c r="D50" s="4" t="s">
        <v>289</v>
      </c>
      <c r="E50" s="4" t="s">
        <v>254</v>
      </c>
      <c r="F50" s="4" t="s">
        <v>255</v>
      </c>
      <c r="G50" s="4" t="s">
        <v>5</v>
      </c>
      <c r="H50" s="4" t="s">
        <v>3</v>
      </c>
      <c r="I50" s="4" t="s">
        <v>14</v>
      </c>
      <c r="J50" s="14" t="s">
        <v>150</v>
      </c>
      <c r="K50" s="5">
        <v>805759876</v>
      </c>
      <c r="L50" s="5">
        <v>805759876</v>
      </c>
      <c r="M50" s="13" t="s">
        <v>159</v>
      </c>
      <c r="N50" s="4" t="s">
        <v>160</v>
      </c>
      <c r="O50" s="13" t="s">
        <v>161</v>
      </c>
      <c r="P50" s="13" t="s">
        <v>162</v>
      </c>
      <c r="Q50" s="13" t="s">
        <v>163</v>
      </c>
      <c r="R50" s="13" t="s">
        <v>165</v>
      </c>
      <c r="S50" s="13" t="s">
        <v>164</v>
      </c>
      <c r="T50" s="6">
        <v>1364</v>
      </c>
      <c r="U50" s="6" t="s">
        <v>47</v>
      </c>
    </row>
    <row r="51" spans="1:44" s="3" customFormat="1" ht="123.75" customHeight="1" x14ac:dyDescent="0.2">
      <c r="A51" s="4" t="s">
        <v>267</v>
      </c>
      <c r="B51" s="6" t="s">
        <v>322</v>
      </c>
      <c r="C51" s="4" t="s">
        <v>334</v>
      </c>
      <c r="D51" s="27" t="s">
        <v>284</v>
      </c>
      <c r="E51" s="4" t="s">
        <v>192</v>
      </c>
      <c r="F51" s="4" t="s">
        <v>254</v>
      </c>
      <c r="G51" s="4" t="s">
        <v>193</v>
      </c>
      <c r="H51" s="4" t="s">
        <v>3</v>
      </c>
      <c r="I51" s="4" t="s">
        <v>14</v>
      </c>
      <c r="J51" s="14" t="s">
        <v>150</v>
      </c>
      <c r="K51" s="5">
        <v>600000000</v>
      </c>
      <c r="L51" s="5">
        <v>600000000</v>
      </c>
      <c r="M51" s="13" t="s">
        <v>159</v>
      </c>
      <c r="N51" s="4" t="s">
        <v>160</v>
      </c>
      <c r="O51" s="13" t="s">
        <v>161</v>
      </c>
      <c r="P51" s="13" t="s">
        <v>162</v>
      </c>
      <c r="Q51" s="13" t="s">
        <v>163</v>
      </c>
      <c r="R51" s="13" t="s">
        <v>165</v>
      </c>
      <c r="S51" s="13" t="s">
        <v>164</v>
      </c>
      <c r="T51" s="6">
        <v>1364</v>
      </c>
      <c r="U51" s="6" t="s">
        <v>224</v>
      </c>
    </row>
    <row r="52" spans="1:44" s="3" customFormat="1" ht="123.75" customHeight="1" x14ac:dyDescent="0.2">
      <c r="A52" s="4" t="s">
        <v>240</v>
      </c>
      <c r="B52" s="6" t="s">
        <v>322</v>
      </c>
      <c r="C52" s="4" t="s">
        <v>334</v>
      </c>
      <c r="D52" s="4" t="s">
        <v>233</v>
      </c>
      <c r="E52" s="4" t="s">
        <v>254</v>
      </c>
      <c r="F52" s="4" t="s">
        <v>255</v>
      </c>
      <c r="G52" s="4" t="s">
        <v>193</v>
      </c>
      <c r="H52" s="4" t="s">
        <v>3</v>
      </c>
      <c r="I52" s="4" t="s">
        <v>17</v>
      </c>
      <c r="J52" s="14" t="s">
        <v>150</v>
      </c>
      <c r="K52" s="5">
        <v>100000000</v>
      </c>
      <c r="L52" s="5">
        <v>100000000</v>
      </c>
      <c r="M52" s="13" t="s">
        <v>159</v>
      </c>
      <c r="N52" s="4" t="s">
        <v>160</v>
      </c>
      <c r="O52" s="13" t="s">
        <v>161</v>
      </c>
      <c r="P52" s="13" t="s">
        <v>162</v>
      </c>
      <c r="Q52" s="13" t="s">
        <v>163</v>
      </c>
      <c r="R52" s="13" t="s">
        <v>165</v>
      </c>
      <c r="S52" s="13" t="s">
        <v>164</v>
      </c>
      <c r="T52" s="6">
        <v>1364</v>
      </c>
      <c r="U52" s="6" t="s">
        <v>224</v>
      </c>
    </row>
    <row r="53" spans="1:44" s="3" customFormat="1" ht="71.25" x14ac:dyDescent="0.2">
      <c r="A53" s="4" t="s">
        <v>61</v>
      </c>
      <c r="B53" s="6" t="s">
        <v>323</v>
      </c>
      <c r="C53" s="4" t="s">
        <v>335</v>
      </c>
      <c r="D53" s="28" t="s">
        <v>239</v>
      </c>
      <c r="E53" s="4" t="s">
        <v>172</v>
      </c>
      <c r="F53" s="4" t="s">
        <v>174</v>
      </c>
      <c r="G53" s="4" t="s">
        <v>6</v>
      </c>
      <c r="H53" s="4" t="s">
        <v>3</v>
      </c>
      <c r="I53" s="4" t="s">
        <v>8</v>
      </c>
      <c r="J53" s="14" t="s">
        <v>150</v>
      </c>
      <c r="K53" s="5">
        <f>230000000-30000000</f>
        <v>200000000</v>
      </c>
      <c r="L53" s="5">
        <f>230000000-30000000</f>
        <v>200000000</v>
      </c>
      <c r="M53" s="13" t="s">
        <v>159</v>
      </c>
      <c r="N53" s="4" t="s">
        <v>160</v>
      </c>
      <c r="O53" s="13" t="s">
        <v>161</v>
      </c>
      <c r="P53" s="13" t="s">
        <v>162</v>
      </c>
      <c r="Q53" s="13" t="s">
        <v>163</v>
      </c>
      <c r="R53" s="13" t="s">
        <v>165</v>
      </c>
      <c r="S53" s="13" t="s">
        <v>164</v>
      </c>
      <c r="T53" s="6">
        <v>1366</v>
      </c>
      <c r="U53" s="5" t="s">
        <v>62</v>
      </c>
    </row>
    <row r="54" spans="1:44" s="3" customFormat="1" ht="127.5" customHeight="1" x14ac:dyDescent="0.2">
      <c r="A54" s="4" t="s">
        <v>61</v>
      </c>
      <c r="B54" s="6" t="s">
        <v>323</v>
      </c>
      <c r="C54" s="4" t="s">
        <v>335</v>
      </c>
      <c r="D54" s="4" t="s">
        <v>308</v>
      </c>
      <c r="E54" s="4" t="s">
        <v>309</v>
      </c>
      <c r="F54" s="4" t="s">
        <v>248</v>
      </c>
      <c r="G54" s="4" t="s">
        <v>27</v>
      </c>
      <c r="H54" s="4" t="s">
        <v>3</v>
      </c>
      <c r="I54" s="4" t="s">
        <v>8</v>
      </c>
      <c r="J54" s="14" t="s">
        <v>150</v>
      </c>
      <c r="K54" s="5">
        <f>20000000+30000000</f>
        <v>50000000</v>
      </c>
      <c r="L54" s="5">
        <f>20000000+30000000</f>
        <v>50000000</v>
      </c>
      <c r="M54" s="13" t="s">
        <v>159</v>
      </c>
      <c r="N54" s="4" t="s">
        <v>160</v>
      </c>
      <c r="O54" s="13" t="s">
        <v>161</v>
      </c>
      <c r="P54" s="13" t="s">
        <v>162</v>
      </c>
      <c r="Q54" s="13" t="s">
        <v>163</v>
      </c>
      <c r="R54" s="13" t="s">
        <v>165</v>
      </c>
      <c r="S54" s="13" t="s">
        <v>164</v>
      </c>
      <c r="T54" s="6">
        <v>1366</v>
      </c>
      <c r="U54" s="5" t="s">
        <v>62</v>
      </c>
    </row>
    <row r="55" spans="1:44" s="3" customFormat="1" ht="71.25" x14ac:dyDescent="0.2">
      <c r="A55" s="4" t="s">
        <v>63</v>
      </c>
      <c r="B55" s="6" t="s">
        <v>323</v>
      </c>
      <c r="C55" s="4" t="s">
        <v>335</v>
      </c>
      <c r="D55" s="4" t="s">
        <v>64</v>
      </c>
      <c r="E55" s="4" t="s">
        <v>182</v>
      </c>
      <c r="F55" s="4" t="s">
        <v>291</v>
      </c>
      <c r="G55" s="4" t="s">
        <v>9</v>
      </c>
      <c r="H55" s="4" t="s">
        <v>3</v>
      </c>
      <c r="I55" s="4" t="s">
        <v>8</v>
      </c>
      <c r="J55" s="14" t="s">
        <v>150</v>
      </c>
      <c r="K55" s="29">
        <v>100000000</v>
      </c>
      <c r="L55" s="29">
        <v>100000000</v>
      </c>
      <c r="M55" s="13" t="s">
        <v>159</v>
      </c>
      <c r="N55" s="4" t="s">
        <v>160</v>
      </c>
      <c r="O55" s="13" t="s">
        <v>161</v>
      </c>
      <c r="P55" s="13" t="s">
        <v>162</v>
      </c>
      <c r="Q55" s="13" t="s">
        <v>163</v>
      </c>
      <c r="R55" s="13" t="s">
        <v>165</v>
      </c>
      <c r="S55" s="13" t="s">
        <v>164</v>
      </c>
      <c r="T55" s="6">
        <v>1366</v>
      </c>
      <c r="U55" s="5" t="s">
        <v>65</v>
      </c>
    </row>
    <row r="56" spans="1:44" s="3" customFormat="1" ht="75" customHeight="1" x14ac:dyDescent="0.2">
      <c r="A56" s="4" t="s">
        <v>37</v>
      </c>
      <c r="B56" s="6" t="s">
        <v>324</v>
      </c>
      <c r="C56" s="4" t="s">
        <v>336</v>
      </c>
      <c r="D56" s="22" t="s">
        <v>70</v>
      </c>
      <c r="E56" s="4" t="s">
        <v>4</v>
      </c>
      <c r="F56" s="4" t="s">
        <v>4</v>
      </c>
      <c r="G56" s="4" t="s">
        <v>2</v>
      </c>
      <c r="H56" s="4" t="s">
        <v>3</v>
      </c>
      <c r="I56" s="4" t="s">
        <v>124</v>
      </c>
      <c r="J56" s="14" t="s">
        <v>150</v>
      </c>
      <c r="K56" s="29">
        <f>62988000-6648733</f>
        <v>56339267</v>
      </c>
      <c r="L56" s="29">
        <f>62988000-6648733</f>
        <v>56339267</v>
      </c>
      <c r="M56" s="13" t="s">
        <v>159</v>
      </c>
      <c r="N56" s="4" t="s">
        <v>160</v>
      </c>
      <c r="O56" s="13" t="s">
        <v>161</v>
      </c>
      <c r="P56" s="13" t="s">
        <v>162</v>
      </c>
      <c r="Q56" s="13" t="s">
        <v>163</v>
      </c>
      <c r="R56" s="13" t="s">
        <v>165</v>
      </c>
      <c r="S56" s="13" t="s">
        <v>164</v>
      </c>
      <c r="T56" s="6">
        <v>1368</v>
      </c>
      <c r="U56" s="5" t="s">
        <v>69</v>
      </c>
    </row>
    <row r="57" spans="1:44" s="3" customFormat="1" ht="74.25" customHeight="1" x14ac:dyDescent="0.2">
      <c r="A57" s="4" t="s">
        <v>66</v>
      </c>
      <c r="B57" s="6" t="s">
        <v>324</v>
      </c>
      <c r="C57" s="4" t="s">
        <v>336</v>
      </c>
      <c r="D57" s="4" t="s">
        <v>135</v>
      </c>
      <c r="E57" s="4" t="s">
        <v>174</v>
      </c>
      <c r="F57" s="4" t="s">
        <v>182</v>
      </c>
      <c r="G57" s="4" t="s">
        <v>46</v>
      </c>
      <c r="H57" s="4" t="s">
        <v>3</v>
      </c>
      <c r="I57" s="4" t="s">
        <v>7</v>
      </c>
      <c r="J57" s="14" t="s">
        <v>150</v>
      </c>
      <c r="K57" s="29">
        <v>240000000</v>
      </c>
      <c r="L57" s="29">
        <v>240000000</v>
      </c>
      <c r="M57" s="13" t="s">
        <v>159</v>
      </c>
      <c r="N57" s="4" t="s">
        <v>160</v>
      </c>
      <c r="O57" s="13" t="s">
        <v>161</v>
      </c>
      <c r="P57" s="13" t="s">
        <v>162</v>
      </c>
      <c r="Q57" s="13" t="s">
        <v>163</v>
      </c>
      <c r="R57" s="13" t="s">
        <v>165</v>
      </c>
      <c r="S57" s="13" t="s">
        <v>164</v>
      </c>
      <c r="T57" s="6">
        <v>1368</v>
      </c>
      <c r="U57" s="5" t="s">
        <v>67</v>
      </c>
    </row>
    <row r="58" spans="1:44" s="3" customFormat="1" ht="90.75" customHeight="1" x14ac:dyDescent="0.2">
      <c r="A58" s="4" t="s">
        <v>68</v>
      </c>
      <c r="B58" s="6" t="s">
        <v>324</v>
      </c>
      <c r="C58" s="4" t="s">
        <v>336</v>
      </c>
      <c r="D58" s="4" t="s">
        <v>135</v>
      </c>
      <c r="E58" s="4" t="s">
        <v>174</v>
      </c>
      <c r="F58" s="4" t="s">
        <v>182</v>
      </c>
      <c r="G58" s="4" t="s">
        <v>46</v>
      </c>
      <c r="H58" s="4" t="s">
        <v>3</v>
      </c>
      <c r="I58" s="4" t="s">
        <v>7</v>
      </c>
      <c r="J58" s="14" t="s">
        <v>150</v>
      </c>
      <c r="K58" s="29">
        <f>697000000+12000+6648733</f>
        <v>703660733</v>
      </c>
      <c r="L58" s="29">
        <f>697000000+12000+6648733</f>
        <v>703660733</v>
      </c>
      <c r="M58" s="13" t="s">
        <v>159</v>
      </c>
      <c r="N58" s="4" t="s">
        <v>160</v>
      </c>
      <c r="O58" s="13" t="s">
        <v>161</v>
      </c>
      <c r="P58" s="13" t="s">
        <v>162</v>
      </c>
      <c r="Q58" s="13" t="s">
        <v>163</v>
      </c>
      <c r="R58" s="13" t="s">
        <v>165</v>
      </c>
      <c r="S58" s="13" t="s">
        <v>164</v>
      </c>
      <c r="T58" s="6">
        <v>1368</v>
      </c>
      <c r="U58" s="5" t="s">
        <v>69</v>
      </c>
    </row>
    <row r="59" spans="1:44" s="3" customFormat="1" ht="93.75" customHeight="1" x14ac:dyDescent="0.2">
      <c r="A59" s="4" t="s">
        <v>37</v>
      </c>
      <c r="B59" s="6" t="s">
        <v>325</v>
      </c>
      <c r="C59" s="4" t="s">
        <v>337</v>
      </c>
      <c r="D59" s="22" t="s">
        <v>76</v>
      </c>
      <c r="E59" s="4" t="s">
        <v>4</v>
      </c>
      <c r="F59" s="4" t="s">
        <v>4</v>
      </c>
      <c r="G59" s="4" t="s">
        <v>2</v>
      </c>
      <c r="H59" s="4" t="s">
        <v>3</v>
      </c>
      <c r="I59" s="4" t="s">
        <v>124</v>
      </c>
      <c r="J59" s="14" t="s">
        <v>150</v>
      </c>
      <c r="K59" s="5">
        <v>62988000</v>
      </c>
      <c r="L59" s="5">
        <v>62988000</v>
      </c>
      <c r="M59" s="13" t="s">
        <v>159</v>
      </c>
      <c r="N59" s="4" t="s">
        <v>160</v>
      </c>
      <c r="O59" s="13" t="s">
        <v>161</v>
      </c>
      <c r="P59" s="13" t="s">
        <v>162</v>
      </c>
      <c r="Q59" s="13" t="s">
        <v>163</v>
      </c>
      <c r="R59" s="13" t="s">
        <v>165</v>
      </c>
      <c r="S59" s="13" t="s">
        <v>164</v>
      </c>
      <c r="T59" s="6">
        <v>1375</v>
      </c>
      <c r="U59" s="6" t="s">
        <v>171</v>
      </c>
    </row>
    <row r="60" spans="1:44" s="3" customFormat="1" ht="104.25" customHeight="1" x14ac:dyDescent="0.2">
      <c r="A60" s="4" t="s">
        <v>94</v>
      </c>
      <c r="B60" s="6" t="s">
        <v>325</v>
      </c>
      <c r="C60" s="4" t="s">
        <v>337</v>
      </c>
      <c r="D60" s="22" t="s">
        <v>90</v>
      </c>
      <c r="E60" s="4" t="s">
        <v>4</v>
      </c>
      <c r="F60" s="4" t="s">
        <v>4</v>
      </c>
      <c r="G60" s="4" t="s">
        <v>2</v>
      </c>
      <c r="H60" s="4" t="s">
        <v>123</v>
      </c>
      <c r="I60" s="4" t="s">
        <v>124</v>
      </c>
      <c r="J60" s="14" t="s">
        <v>150</v>
      </c>
      <c r="K60" s="5">
        <v>21420000</v>
      </c>
      <c r="L60" s="5">
        <v>21420000</v>
      </c>
      <c r="M60" s="13" t="s">
        <v>159</v>
      </c>
      <c r="N60" s="4" t="s">
        <v>160</v>
      </c>
      <c r="O60" s="13" t="s">
        <v>161</v>
      </c>
      <c r="P60" s="13" t="s">
        <v>162</v>
      </c>
      <c r="Q60" s="13" t="s">
        <v>163</v>
      </c>
      <c r="R60" s="13" t="s">
        <v>165</v>
      </c>
      <c r="S60" s="13" t="s">
        <v>164</v>
      </c>
      <c r="T60" s="6">
        <v>1375</v>
      </c>
      <c r="U60" s="6" t="s">
        <v>171</v>
      </c>
    </row>
    <row r="61" spans="1:44" s="3" customFormat="1" ht="92.25" customHeight="1" x14ac:dyDescent="0.2">
      <c r="A61" s="4" t="s">
        <v>37</v>
      </c>
      <c r="B61" s="6" t="s">
        <v>325</v>
      </c>
      <c r="C61" s="4" t="s">
        <v>337</v>
      </c>
      <c r="D61" s="22" t="s">
        <v>229</v>
      </c>
      <c r="E61" s="4" t="s">
        <v>4</v>
      </c>
      <c r="F61" s="4" t="s">
        <v>4</v>
      </c>
      <c r="G61" s="4" t="s">
        <v>2</v>
      </c>
      <c r="H61" s="4" t="s">
        <v>3</v>
      </c>
      <c r="I61" s="4" t="s">
        <v>124</v>
      </c>
      <c r="J61" s="14" t="s">
        <v>150</v>
      </c>
      <c r="K61" s="5">
        <v>88200000</v>
      </c>
      <c r="L61" s="5">
        <v>88200000</v>
      </c>
      <c r="M61" s="13" t="s">
        <v>159</v>
      </c>
      <c r="N61" s="4" t="s">
        <v>160</v>
      </c>
      <c r="O61" s="13" t="s">
        <v>161</v>
      </c>
      <c r="P61" s="13" t="s">
        <v>162</v>
      </c>
      <c r="Q61" s="13" t="s">
        <v>163</v>
      </c>
      <c r="R61" s="13" t="s">
        <v>165</v>
      </c>
      <c r="S61" s="13" t="s">
        <v>164</v>
      </c>
      <c r="T61" s="6">
        <v>1375</v>
      </c>
      <c r="U61" s="6" t="s">
        <v>171</v>
      </c>
    </row>
    <row r="62" spans="1:44" s="3" customFormat="1" ht="139.5" customHeight="1" x14ac:dyDescent="0.2">
      <c r="A62" s="13" t="s">
        <v>94</v>
      </c>
      <c r="B62" s="6" t="s">
        <v>325</v>
      </c>
      <c r="C62" s="4" t="s">
        <v>337</v>
      </c>
      <c r="D62" s="13" t="s">
        <v>96</v>
      </c>
      <c r="E62" s="13" t="s">
        <v>4</v>
      </c>
      <c r="F62" s="13" t="s">
        <v>4</v>
      </c>
      <c r="G62" s="13" t="s">
        <v>2</v>
      </c>
      <c r="H62" s="13" t="s">
        <v>123</v>
      </c>
      <c r="I62" s="4" t="s">
        <v>124</v>
      </c>
      <c r="J62" s="14" t="s">
        <v>150</v>
      </c>
      <c r="K62" s="30">
        <v>28224000</v>
      </c>
      <c r="L62" s="30">
        <v>28224000</v>
      </c>
      <c r="M62" s="13" t="s">
        <v>159</v>
      </c>
      <c r="N62" s="4" t="s">
        <v>160</v>
      </c>
      <c r="O62" s="13" t="s">
        <v>161</v>
      </c>
      <c r="P62" s="13" t="s">
        <v>162</v>
      </c>
      <c r="Q62" s="13" t="s">
        <v>163</v>
      </c>
      <c r="R62" s="13" t="s">
        <v>165</v>
      </c>
      <c r="S62" s="13" t="s">
        <v>164</v>
      </c>
      <c r="T62" s="31">
        <v>1375</v>
      </c>
      <c r="U62" s="6" t="s">
        <v>171</v>
      </c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</row>
    <row r="63" spans="1:44" s="3" customFormat="1" ht="120.75" customHeight="1" x14ac:dyDescent="0.2">
      <c r="A63" s="4" t="s">
        <v>94</v>
      </c>
      <c r="B63" s="6" t="s">
        <v>325</v>
      </c>
      <c r="C63" s="4" t="s">
        <v>337</v>
      </c>
      <c r="D63" s="4" t="s">
        <v>95</v>
      </c>
      <c r="E63" s="4" t="s">
        <v>4</v>
      </c>
      <c r="F63" s="4" t="s">
        <v>4</v>
      </c>
      <c r="G63" s="4" t="s">
        <v>2</v>
      </c>
      <c r="H63" s="4" t="s">
        <v>123</v>
      </c>
      <c r="I63" s="4" t="s">
        <v>124</v>
      </c>
      <c r="J63" s="14" t="s">
        <v>150</v>
      </c>
      <c r="K63" s="5">
        <v>28224000</v>
      </c>
      <c r="L63" s="5">
        <v>28224000</v>
      </c>
      <c r="M63" s="13" t="s">
        <v>159</v>
      </c>
      <c r="N63" s="4" t="s">
        <v>160</v>
      </c>
      <c r="O63" s="13" t="s">
        <v>161</v>
      </c>
      <c r="P63" s="13" t="s">
        <v>162</v>
      </c>
      <c r="Q63" s="13" t="s">
        <v>163</v>
      </c>
      <c r="R63" s="13" t="s">
        <v>165</v>
      </c>
      <c r="S63" s="13" t="s">
        <v>164</v>
      </c>
      <c r="T63" s="6">
        <v>1375</v>
      </c>
      <c r="U63" s="6" t="s">
        <v>171</v>
      </c>
    </row>
    <row r="64" spans="1:44" s="3" customFormat="1" ht="120.75" customHeight="1" x14ac:dyDescent="0.2">
      <c r="A64" s="4" t="s">
        <v>94</v>
      </c>
      <c r="B64" s="6" t="s">
        <v>325</v>
      </c>
      <c r="C64" s="4" t="s">
        <v>337</v>
      </c>
      <c r="D64" s="4" t="s">
        <v>97</v>
      </c>
      <c r="E64" s="4" t="s">
        <v>4</v>
      </c>
      <c r="F64" s="4" t="s">
        <v>4</v>
      </c>
      <c r="G64" s="4" t="s">
        <v>2</v>
      </c>
      <c r="H64" s="4" t="s">
        <v>3</v>
      </c>
      <c r="I64" s="4" t="s">
        <v>124</v>
      </c>
      <c r="J64" s="14" t="s">
        <v>150</v>
      </c>
      <c r="K64" s="5">
        <v>28224000</v>
      </c>
      <c r="L64" s="5">
        <v>28224000</v>
      </c>
      <c r="M64" s="13" t="s">
        <v>159</v>
      </c>
      <c r="N64" s="4" t="s">
        <v>160</v>
      </c>
      <c r="O64" s="13" t="s">
        <v>161</v>
      </c>
      <c r="P64" s="13" t="s">
        <v>162</v>
      </c>
      <c r="Q64" s="13" t="s">
        <v>163</v>
      </c>
      <c r="R64" s="13" t="s">
        <v>165</v>
      </c>
      <c r="S64" s="13" t="s">
        <v>164</v>
      </c>
      <c r="T64" s="6">
        <v>1375</v>
      </c>
      <c r="U64" s="6" t="s">
        <v>171</v>
      </c>
    </row>
    <row r="65" spans="1:21" s="3" customFormat="1" ht="120.75" customHeight="1" x14ac:dyDescent="0.2">
      <c r="A65" s="4" t="s">
        <v>94</v>
      </c>
      <c r="B65" s="6" t="s">
        <v>325</v>
      </c>
      <c r="C65" s="4" t="s">
        <v>337</v>
      </c>
      <c r="D65" s="4" t="s">
        <v>97</v>
      </c>
      <c r="E65" s="4" t="s">
        <v>4</v>
      </c>
      <c r="F65" s="4" t="s">
        <v>4</v>
      </c>
      <c r="G65" s="4" t="s">
        <v>2</v>
      </c>
      <c r="H65" s="4" t="s">
        <v>3</v>
      </c>
      <c r="I65" s="4" t="s">
        <v>124</v>
      </c>
      <c r="J65" s="14" t="s">
        <v>150</v>
      </c>
      <c r="K65" s="5">
        <v>28224000</v>
      </c>
      <c r="L65" s="5">
        <v>28224000</v>
      </c>
      <c r="M65" s="13" t="s">
        <v>159</v>
      </c>
      <c r="N65" s="4" t="s">
        <v>160</v>
      </c>
      <c r="O65" s="13" t="s">
        <v>161</v>
      </c>
      <c r="P65" s="13" t="s">
        <v>162</v>
      </c>
      <c r="Q65" s="13" t="s">
        <v>163</v>
      </c>
      <c r="R65" s="13" t="s">
        <v>165</v>
      </c>
      <c r="S65" s="13" t="s">
        <v>164</v>
      </c>
      <c r="T65" s="6">
        <v>1375</v>
      </c>
      <c r="U65" s="6" t="s">
        <v>171</v>
      </c>
    </row>
    <row r="66" spans="1:21" s="3" customFormat="1" ht="120.75" customHeight="1" x14ac:dyDescent="0.2">
      <c r="A66" s="4" t="s">
        <v>94</v>
      </c>
      <c r="B66" s="6" t="s">
        <v>325</v>
      </c>
      <c r="C66" s="4" t="s">
        <v>337</v>
      </c>
      <c r="D66" s="4" t="s">
        <v>98</v>
      </c>
      <c r="E66" s="4" t="s">
        <v>4</v>
      </c>
      <c r="F66" s="4" t="s">
        <v>4</v>
      </c>
      <c r="G66" s="4" t="s">
        <v>2</v>
      </c>
      <c r="H66" s="4" t="s">
        <v>123</v>
      </c>
      <c r="I66" s="4" t="s">
        <v>124</v>
      </c>
      <c r="J66" s="14" t="s">
        <v>150</v>
      </c>
      <c r="K66" s="5">
        <v>28224000</v>
      </c>
      <c r="L66" s="5">
        <v>28224000</v>
      </c>
      <c r="M66" s="13" t="s">
        <v>159</v>
      </c>
      <c r="N66" s="4" t="s">
        <v>160</v>
      </c>
      <c r="O66" s="13" t="s">
        <v>161</v>
      </c>
      <c r="P66" s="13" t="s">
        <v>162</v>
      </c>
      <c r="Q66" s="13" t="s">
        <v>163</v>
      </c>
      <c r="R66" s="13" t="s">
        <v>165</v>
      </c>
      <c r="S66" s="13" t="s">
        <v>164</v>
      </c>
      <c r="T66" s="6">
        <v>1375</v>
      </c>
      <c r="U66" s="6" t="s">
        <v>171</v>
      </c>
    </row>
    <row r="67" spans="1:21" s="3" customFormat="1" ht="120.75" customHeight="1" x14ac:dyDescent="0.2">
      <c r="A67" s="4" t="s">
        <v>52</v>
      </c>
      <c r="B67" s="6" t="s">
        <v>325</v>
      </c>
      <c r="C67" s="4" t="s">
        <v>337</v>
      </c>
      <c r="D67" s="4" t="s">
        <v>95</v>
      </c>
      <c r="E67" s="4" t="s">
        <v>4</v>
      </c>
      <c r="F67" s="4" t="s">
        <v>4</v>
      </c>
      <c r="G67" s="4" t="s">
        <v>2</v>
      </c>
      <c r="H67" s="4" t="s">
        <v>123</v>
      </c>
      <c r="I67" s="4" t="s">
        <v>124</v>
      </c>
      <c r="J67" s="14" t="s">
        <v>150</v>
      </c>
      <c r="K67" s="5">
        <v>28224000</v>
      </c>
      <c r="L67" s="5">
        <v>28224000</v>
      </c>
      <c r="M67" s="13" t="s">
        <v>159</v>
      </c>
      <c r="N67" s="4" t="s">
        <v>160</v>
      </c>
      <c r="O67" s="13" t="s">
        <v>161</v>
      </c>
      <c r="P67" s="13" t="s">
        <v>162</v>
      </c>
      <c r="Q67" s="13" t="s">
        <v>163</v>
      </c>
      <c r="R67" s="13" t="s">
        <v>165</v>
      </c>
      <c r="S67" s="13" t="s">
        <v>164</v>
      </c>
      <c r="T67" s="6">
        <v>1375</v>
      </c>
      <c r="U67" s="6" t="s">
        <v>171</v>
      </c>
    </row>
    <row r="68" spans="1:21" s="3" customFormat="1" ht="120.75" customHeight="1" x14ac:dyDescent="0.2">
      <c r="A68" s="4" t="s">
        <v>94</v>
      </c>
      <c r="B68" s="6" t="s">
        <v>325</v>
      </c>
      <c r="C68" s="4" t="s">
        <v>337</v>
      </c>
      <c r="D68" s="4" t="s">
        <v>98</v>
      </c>
      <c r="E68" s="4" t="s">
        <v>4</v>
      </c>
      <c r="F68" s="4" t="s">
        <v>4</v>
      </c>
      <c r="G68" s="4" t="s">
        <v>2</v>
      </c>
      <c r="H68" s="4" t="s">
        <v>3</v>
      </c>
      <c r="I68" s="4" t="s">
        <v>124</v>
      </c>
      <c r="J68" s="14" t="s">
        <v>150</v>
      </c>
      <c r="K68" s="5">
        <v>28224000</v>
      </c>
      <c r="L68" s="5">
        <v>28224000</v>
      </c>
      <c r="M68" s="13" t="s">
        <v>159</v>
      </c>
      <c r="N68" s="4" t="s">
        <v>160</v>
      </c>
      <c r="O68" s="13" t="s">
        <v>161</v>
      </c>
      <c r="P68" s="13" t="s">
        <v>162</v>
      </c>
      <c r="Q68" s="13" t="s">
        <v>163</v>
      </c>
      <c r="R68" s="13" t="s">
        <v>165</v>
      </c>
      <c r="S68" s="13" t="s">
        <v>164</v>
      </c>
      <c r="T68" s="6">
        <v>1375</v>
      </c>
      <c r="U68" s="6" t="s">
        <v>171</v>
      </c>
    </row>
    <row r="69" spans="1:21" s="3" customFormat="1" ht="120.75" customHeight="1" x14ac:dyDescent="0.2">
      <c r="A69" s="4" t="s">
        <v>94</v>
      </c>
      <c r="B69" s="6" t="s">
        <v>325</v>
      </c>
      <c r="C69" s="4" t="s">
        <v>337</v>
      </c>
      <c r="D69" s="4" t="s">
        <v>95</v>
      </c>
      <c r="E69" s="4" t="s">
        <v>4</v>
      </c>
      <c r="F69" s="4" t="s">
        <v>4</v>
      </c>
      <c r="G69" s="4" t="s">
        <v>2</v>
      </c>
      <c r="H69" s="4" t="s">
        <v>123</v>
      </c>
      <c r="I69" s="4" t="s">
        <v>124</v>
      </c>
      <c r="J69" s="14" t="s">
        <v>150</v>
      </c>
      <c r="K69" s="5">
        <v>28224000</v>
      </c>
      <c r="L69" s="5">
        <v>28224000</v>
      </c>
      <c r="M69" s="13" t="s">
        <v>159</v>
      </c>
      <c r="N69" s="4" t="s">
        <v>160</v>
      </c>
      <c r="O69" s="13" t="s">
        <v>161</v>
      </c>
      <c r="P69" s="13" t="s">
        <v>162</v>
      </c>
      <c r="Q69" s="13" t="s">
        <v>163</v>
      </c>
      <c r="R69" s="13" t="s">
        <v>165</v>
      </c>
      <c r="S69" s="13" t="s">
        <v>164</v>
      </c>
      <c r="T69" s="6">
        <v>1375</v>
      </c>
      <c r="U69" s="6" t="s">
        <v>171</v>
      </c>
    </row>
    <row r="70" spans="1:21" s="3" customFormat="1" ht="105" customHeight="1" x14ac:dyDescent="0.2">
      <c r="A70" s="4" t="s">
        <v>37</v>
      </c>
      <c r="B70" s="6" t="s">
        <v>325</v>
      </c>
      <c r="C70" s="4" t="s">
        <v>337</v>
      </c>
      <c r="D70" s="4" t="s">
        <v>73</v>
      </c>
      <c r="E70" s="4" t="s">
        <v>4</v>
      </c>
      <c r="F70" s="4" t="s">
        <v>4</v>
      </c>
      <c r="G70" s="4" t="s">
        <v>2</v>
      </c>
      <c r="H70" s="4" t="s">
        <v>3</v>
      </c>
      <c r="I70" s="4" t="s">
        <v>124</v>
      </c>
      <c r="J70" s="14" t="s">
        <v>150</v>
      </c>
      <c r="K70" s="5">
        <v>59220000</v>
      </c>
      <c r="L70" s="5">
        <v>59220000</v>
      </c>
      <c r="M70" s="13" t="s">
        <v>159</v>
      </c>
      <c r="N70" s="4" t="s">
        <v>160</v>
      </c>
      <c r="O70" s="13" t="s">
        <v>161</v>
      </c>
      <c r="P70" s="13" t="s">
        <v>162</v>
      </c>
      <c r="Q70" s="13" t="s">
        <v>163</v>
      </c>
      <c r="R70" s="13" t="s">
        <v>165</v>
      </c>
      <c r="S70" s="13" t="s">
        <v>164</v>
      </c>
      <c r="T70" s="6">
        <v>1375</v>
      </c>
      <c r="U70" s="6" t="s">
        <v>171</v>
      </c>
    </row>
    <row r="71" spans="1:21" s="3" customFormat="1" ht="117.75" customHeight="1" x14ac:dyDescent="0.2">
      <c r="A71" s="4" t="s">
        <v>37</v>
      </c>
      <c r="B71" s="6" t="s">
        <v>325</v>
      </c>
      <c r="C71" s="4" t="s">
        <v>337</v>
      </c>
      <c r="D71" s="7" t="s">
        <v>128</v>
      </c>
      <c r="E71" s="4" t="s">
        <v>4</v>
      </c>
      <c r="F71" s="4" t="s">
        <v>4</v>
      </c>
      <c r="G71" s="4" t="s">
        <v>2</v>
      </c>
      <c r="H71" s="4" t="s">
        <v>3</v>
      </c>
      <c r="I71" s="4" t="s">
        <v>124</v>
      </c>
      <c r="J71" s="14" t="s">
        <v>150</v>
      </c>
      <c r="K71" s="5">
        <f>114000000-720000</f>
        <v>113280000</v>
      </c>
      <c r="L71" s="5">
        <f>114000000-720000</f>
        <v>113280000</v>
      </c>
      <c r="M71" s="13" t="s">
        <v>159</v>
      </c>
      <c r="N71" s="4" t="s">
        <v>160</v>
      </c>
      <c r="O71" s="13" t="s">
        <v>161</v>
      </c>
      <c r="P71" s="13" t="s">
        <v>162</v>
      </c>
      <c r="Q71" s="13" t="s">
        <v>163</v>
      </c>
      <c r="R71" s="13" t="s">
        <v>165</v>
      </c>
      <c r="S71" s="13" t="s">
        <v>164</v>
      </c>
      <c r="T71" s="6">
        <v>1375</v>
      </c>
      <c r="U71" s="6" t="s">
        <v>171</v>
      </c>
    </row>
    <row r="72" spans="1:21" s="3" customFormat="1" ht="78.75" customHeight="1" x14ac:dyDescent="0.2">
      <c r="A72" s="4" t="s">
        <v>94</v>
      </c>
      <c r="B72" s="6" t="s">
        <v>325</v>
      </c>
      <c r="C72" s="4" t="s">
        <v>337</v>
      </c>
      <c r="D72" s="13" t="s">
        <v>131</v>
      </c>
      <c r="E72" s="13" t="s">
        <v>184</v>
      </c>
      <c r="F72" s="13" t="s">
        <v>184</v>
      </c>
      <c r="G72" s="13" t="s">
        <v>242</v>
      </c>
      <c r="H72" s="13" t="s">
        <v>123</v>
      </c>
      <c r="I72" s="4" t="s">
        <v>124</v>
      </c>
      <c r="J72" s="14" t="s">
        <v>150</v>
      </c>
      <c r="K72" s="5">
        <v>28875000</v>
      </c>
      <c r="L72" s="5">
        <v>28875000</v>
      </c>
      <c r="M72" s="13" t="s">
        <v>159</v>
      </c>
      <c r="N72" s="4" t="s">
        <v>160</v>
      </c>
      <c r="O72" s="13" t="s">
        <v>161</v>
      </c>
      <c r="P72" s="13" t="s">
        <v>162</v>
      </c>
      <c r="Q72" s="13" t="s">
        <v>163</v>
      </c>
      <c r="R72" s="13" t="s">
        <v>165</v>
      </c>
      <c r="S72" s="13" t="s">
        <v>164</v>
      </c>
      <c r="T72" s="31">
        <v>1375</v>
      </c>
      <c r="U72" s="6" t="s">
        <v>171</v>
      </c>
    </row>
    <row r="73" spans="1:21" s="3" customFormat="1" ht="63" customHeight="1" x14ac:dyDescent="0.2">
      <c r="A73" s="4" t="s">
        <v>52</v>
      </c>
      <c r="B73" s="6" t="s">
        <v>325</v>
      </c>
      <c r="C73" s="4" t="s">
        <v>337</v>
      </c>
      <c r="D73" s="4" t="s">
        <v>84</v>
      </c>
      <c r="E73" s="4" t="s">
        <v>4</v>
      </c>
      <c r="F73" s="4" t="s">
        <v>4</v>
      </c>
      <c r="G73" s="4" t="s">
        <v>2</v>
      </c>
      <c r="H73" s="4" t="s">
        <v>3</v>
      </c>
      <c r="I73" s="4" t="s">
        <v>124</v>
      </c>
      <c r="J73" s="14" t="s">
        <v>150</v>
      </c>
      <c r="K73" s="5">
        <v>48000000</v>
      </c>
      <c r="L73" s="5">
        <v>48000000</v>
      </c>
      <c r="M73" s="13" t="s">
        <v>159</v>
      </c>
      <c r="N73" s="4" t="s">
        <v>160</v>
      </c>
      <c r="O73" s="13" t="s">
        <v>161</v>
      </c>
      <c r="P73" s="13" t="s">
        <v>162</v>
      </c>
      <c r="Q73" s="13" t="s">
        <v>163</v>
      </c>
      <c r="R73" s="13" t="s">
        <v>165</v>
      </c>
      <c r="S73" s="13" t="s">
        <v>164</v>
      </c>
      <c r="T73" s="6">
        <v>1375</v>
      </c>
      <c r="U73" s="6" t="s">
        <v>171</v>
      </c>
    </row>
    <row r="74" spans="1:21" s="3" customFormat="1" ht="133.5" customHeight="1" x14ac:dyDescent="0.2">
      <c r="A74" s="4" t="s">
        <v>52</v>
      </c>
      <c r="B74" s="6" t="s">
        <v>325</v>
      </c>
      <c r="C74" s="4" t="s">
        <v>337</v>
      </c>
      <c r="D74" s="4" t="s">
        <v>228</v>
      </c>
      <c r="E74" s="4" t="s">
        <v>4</v>
      </c>
      <c r="F74" s="4" t="s">
        <v>4</v>
      </c>
      <c r="G74" s="4" t="s">
        <v>2</v>
      </c>
      <c r="H74" s="4" t="s">
        <v>123</v>
      </c>
      <c r="I74" s="4" t="s">
        <v>124</v>
      </c>
      <c r="J74" s="14" t="s">
        <v>150</v>
      </c>
      <c r="K74" s="5">
        <v>62988000</v>
      </c>
      <c r="L74" s="5">
        <v>62988000</v>
      </c>
      <c r="M74" s="13" t="s">
        <v>159</v>
      </c>
      <c r="N74" s="4" t="s">
        <v>160</v>
      </c>
      <c r="O74" s="13" t="s">
        <v>161</v>
      </c>
      <c r="P74" s="13" t="s">
        <v>162</v>
      </c>
      <c r="Q74" s="13" t="s">
        <v>163</v>
      </c>
      <c r="R74" s="13" t="s">
        <v>165</v>
      </c>
      <c r="S74" s="13" t="s">
        <v>164</v>
      </c>
      <c r="T74" s="6">
        <v>1375</v>
      </c>
      <c r="U74" s="6" t="s">
        <v>171</v>
      </c>
    </row>
    <row r="75" spans="1:21" s="3" customFormat="1" ht="70.5" customHeight="1" x14ac:dyDescent="0.2">
      <c r="A75" s="4" t="s">
        <v>52</v>
      </c>
      <c r="B75" s="6" t="s">
        <v>325</v>
      </c>
      <c r="C75" s="4" t="s">
        <v>337</v>
      </c>
      <c r="D75" s="4" t="s">
        <v>92</v>
      </c>
      <c r="E75" s="4" t="s">
        <v>4</v>
      </c>
      <c r="F75" s="4" t="s">
        <v>4</v>
      </c>
      <c r="G75" s="4" t="s">
        <v>2</v>
      </c>
      <c r="H75" s="4" t="s">
        <v>123</v>
      </c>
      <c r="I75" s="4" t="s">
        <v>124</v>
      </c>
      <c r="J75" s="14" t="s">
        <v>150</v>
      </c>
      <c r="K75" s="5">
        <f>30240000+9516000</f>
        <v>39756000</v>
      </c>
      <c r="L75" s="5">
        <f>30240000+9516000</f>
        <v>39756000</v>
      </c>
      <c r="M75" s="13" t="s">
        <v>159</v>
      </c>
      <c r="N75" s="4" t="s">
        <v>160</v>
      </c>
      <c r="O75" s="13" t="s">
        <v>161</v>
      </c>
      <c r="P75" s="13" t="s">
        <v>162</v>
      </c>
      <c r="Q75" s="13" t="s">
        <v>163</v>
      </c>
      <c r="R75" s="13" t="s">
        <v>165</v>
      </c>
      <c r="S75" s="13" t="s">
        <v>164</v>
      </c>
      <c r="T75" s="6">
        <v>1375</v>
      </c>
      <c r="U75" s="6" t="s">
        <v>171</v>
      </c>
    </row>
    <row r="76" spans="1:21" s="3" customFormat="1" ht="59.25" customHeight="1" x14ac:dyDescent="0.2">
      <c r="A76" s="4" t="s">
        <v>37</v>
      </c>
      <c r="B76" s="6" t="s">
        <v>325</v>
      </c>
      <c r="C76" s="4" t="s">
        <v>337</v>
      </c>
      <c r="D76" s="4" t="s">
        <v>86</v>
      </c>
      <c r="E76" s="4" t="s">
        <v>4</v>
      </c>
      <c r="F76" s="4" t="s">
        <v>4</v>
      </c>
      <c r="G76" s="4" t="s">
        <v>2</v>
      </c>
      <c r="H76" s="4" t="s">
        <v>3</v>
      </c>
      <c r="I76" s="4" t="s">
        <v>124</v>
      </c>
      <c r="J76" s="14" t="s">
        <v>150</v>
      </c>
      <c r="K76" s="5">
        <v>59220000</v>
      </c>
      <c r="L76" s="5">
        <v>59220000</v>
      </c>
      <c r="M76" s="13" t="s">
        <v>159</v>
      </c>
      <c r="N76" s="4" t="s">
        <v>160</v>
      </c>
      <c r="O76" s="13" t="s">
        <v>161</v>
      </c>
      <c r="P76" s="13" t="s">
        <v>162</v>
      </c>
      <c r="Q76" s="13" t="s">
        <v>163</v>
      </c>
      <c r="R76" s="13" t="s">
        <v>165</v>
      </c>
      <c r="S76" s="13" t="s">
        <v>164</v>
      </c>
      <c r="T76" s="6">
        <v>1375</v>
      </c>
      <c r="U76" s="6" t="s">
        <v>171</v>
      </c>
    </row>
    <row r="77" spans="1:21" s="3" customFormat="1" ht="62.25" customHeight="1" x14ac:dyDescent="0.2">
      <c r="A77" s="4" t="s">
        <v>37</v>
      </c>
      <c r="B77" s="6" t="s">
        <v>325</v>
      </c>
      <c r="C77" s="4" t="s">
        <v>337</v>
      </c>
      <c r="D77" s="4" t="s">
        <v>170</v>
      </c>
      <c r="E77" s="4" t="s">
        <v>4</v>
      </c>
      <c r="F77" s="4" t="s">
        <v>4</v>
      </c>
      <c r="G77" s="4" t="s">
        <v>2</v>
      </c>
      <c r="H77" s="4" t="s">
        <v>123</v>
      </c>
      <c r="I77" s="4" t="s">
        <v>124</v>
      </c>
      <c r="J77" s="14" t="s">
        <v>150</v>
      </c>
      <c r="K77" s="5">
        <v>59220000</v>
      </c>
      <c r="L77" s="5">
        <v>59220000</v>
      </c>
      <c r="M77" s="13" t="s">
        <v>159</v>
      </c>
      <c r="N77" s="4" t="s">
        <v>160</v>
      </c>
      <c r="O77" s="13" t="s">
        <v>161</v>
      </c>
      <c r="P77" s="13" t="s">
        <v>162</v>
      </c>
      <c r="Q77" s="13" t="s">
        <v>163</v>
      </c>
      <c r="R77" s="13" t="s">
        <v>165</v>
      </c>
      <c r="S77" s="13" t="s">
        <v>164</v>
      </c>
      <c r="T77" s="6">
        <v>1375</v>
      </c>
      <c r="U77" s="6" t="s">
        <v>171</v>
      </c>
    </row>
    <row r="78" spans="1:21" s="3" customFormat="1" ht="65.25" customHeight="1" x14ac:dyDescent="0.2">
      <c r="A78" s="4" t="s">
        <v>52</v>
      </c>
      <c r="B78" s="6" t="s">
        <v>325</v>
      </c>
      <c r="C78" s="4" t="s">
        <v>337</v>
      </c>
      <c r="D78" s="4" t="s">
        <v>102</v>
      </c>
      <c r="E78" s="4" t="s">
        <v>4</v>
      </c>
      <c r="F78" s="4" t="s">
        <v>4</v>
      </c>
      <c r="G78" s="4" t="s">
        <v>2</v>
      </c>
      <c r="H78" s="4" t="s">
        <v>123</v>
      </c>
      <c r="I78" s="4" t="s">
        <v>124</v>
      </c>
      <c r="J78" s="14" t="s">
        <v>150</v>
      </c>
      <c r="K78" s="5">
        <v>28476000</v>
      </c>
      <c r="L78" s="5">
        <v>28476000</v>
      </c>
      <c r="M78" s="13" t="s">
        <v>159</v>
      </c>
      <c r="N78" s="4" t="s">
        <v>160</v>
      </c>
      <c r="O78" s="13" t="s">
        <v>161</v>
      </c>
      <c r="P78" s="13" t="s">
        <v>162</v>
      </c>
      <c r="Q78" s="13" t="s">
        <v>163</v>
      </c>
      <c r="R78" s="13" t="s">
        <v>165</v>
      </c>
      <c r="S78" s="13" t="s">
        <v>164</v>
      </c>
      <c r="T78" s="6">
        <v>1375</v>
      </c>
      <c r="U78" s="6" t="s">
        <v>171</v>
      </c>
    </row>
    <row r="79" spans="1:21" s="3" customFormat="1" ht="73.5" customHeight="1" x14ac:dyDescent="0.2">
      <c r="A79" s="4" t="s">
        <v>37</v>
      </c>
      <c r="B79" s="6" t="s">
        <v>325</v>
      </c>
      <c r="C79" s="4" t="s">
        <v>337</v>
      </c>
      <c r="D79" s="4" t="s">
        <v>83</v>
      </c>
      <c r="E79" s="4" t="s">
        <v>4</v>
      </c>
      <c r="F79" s="4" t="s">
        <v>4</v>
      </c>
      <c r="G79" s="4" t="s">
        <v>2</v>
      </c>
      <c r="H79" s="4" t="s">
        <v>3</v>
      </c>
      <c r="I79" s="4" t="s">
        <v>124</v>
      </c>
      <c r="J79" s="14" t="s">
        <v>150</v>
      </c>
      <c r="K79" s="5">
        <v>100800000</v>
      </c>
      <c r="L79" s="5">
        <v>100800000</v>
      </c>
      <c r="M79" s="13" t="s">
        <v>159</v>
      </c>
      <c r="N79" s="4" t="s">
        <v>160</v>
      </c>
      <c r="O79" s="13" t="s">
        <v>161</v>
      </c>
      <c r="P79" s="13" t="s">
        <v>162</v>
      </c>
      <c r="Q79" s="13" t="s">
        <v>163</v>
      </c>
      <c r="R79" s="13" t="s">
        <v>165</v>
      </c>
      <c r="S79" s="13" t="s">
        <v>164</v>
      </c>
      <c r="T79" s="6">
        <v>1375</v>
      </c>
      <c r="U79" s="6" t="s">
        <v>171</v>
      </c>
    </row>
    <row r="80" spans="1:21" s="3" customFormat="1" ht="105" customHeight="1" x14ac:dyDescent="0.2">
      <c r="A80" s="4" t="s">
        <v>37</v>
      </c>
      <c r="B80" s="6" t="s">
        <v>325</v>
      </c>
      <c r="C80" s="4" t="s">
        <v>337</v>
      </c>
      <c r="D80" s="4" t="s">
        <v>79</v>
      </c>
      <c r="E80" s="4" t="s">
        <v>4</v>
      </c>
      <c r="F80" s="4" t="s">
        <v>4</v>
      </c>
      <c r="G80" s="4" t="s">
        <v>2</v>
      </c>
      <c r="H80" s="4" t="s">
        <v>123</v>
      </c>
      <c r="I80" s="4" t="s">
        <v>124</v>
      </c>
      <c r="J80" s="14" t="s">
        <v>150</v>
      </c>
      <c r="K80" s="5">
        <v>59220000</v>
      </c>
      <c r="L80" s="5">
        <v>59220000</v>
      </c>
      <c r="M80" s="13" t="s">
        <v>159</v>
      </c>
      <c r="N80" s="4" t="s">
        <v>160</v>
      </c>
      <c r="O80" s="13" t="s">
        <v>161</v>
      </c>
      <c r="P80" s="13" t="s">
        <v>162</v>
      </c>
      <c r="Q80" s="13" t="s">
        <v>163</v>
      </c>
      <c r="R80" s="13" t="s">
        <v>165</v>
      </c>
      <c r="S80" s="13" t="s">
        <v>164</v>
      </c>
      <c r="T80" s="6">
        <v>1375</v>
      </c>
      <c r="U80" s="6" t="s">
        <v>171</v>
      </c>
    </row>
    <row r="81" spans="1:44" s="3" customFormat="1" ht="71.25" customHeight="1" x14ac:dyDescent="0.2">
      <c r="A81" s="4" t="s">
        <v>52</v>
      </c>
      <c r="B81" s="6" t="s">
        <v>325</v>
      </c>
      <c r="C81" s="4" t="s">
        <v>337</v>
      </c>
      <c r="D81" s="4" t="s">
        <v>82</v>
      </c>
      <c r="E81" s="4" t="s">
        <v>4</v>
      </c>
      <c r="F81" s="4" t="s">
        <v>4</v>
      </c>
      <c r="G81" s="4" t="s">
        <v>2</v>
      </c>
      <c r="H81" s="4" t="s">
        <v>123</v>
      </c>
      <c r="I81" s="4" t="s">
        <v>124</v>
      </c>
      <c r="J81" s="14" t="s">
        <v>150</v>
      </c>
      <c r="K81" s="5">
        <v>35280000</v>
      </c>
      <c r="L81" s="5">
        <v>35280000</v>
      </c>
      <c r="M81" s="13" t="s">
        <v>159</v>
      </c>
      <c r="N81" s="4" t="s">
        <v>160</v>
      </c>
      <c r="O81" s="13" t="s">
        <v>161</v>
      </c>
      <c r="P81" s="13" t="s">
        <v>162</v>
      </c>
      <c r="Q81" s="13" t="s">
        <v>163</v>
      </c>
      <c r="R81" s="13" t="s">
        <v>165</v>
      </c>
      <c r="S81" s="13" t="s">
        <v>164</v>
      </c>
      <c r="T81" s="6">
        <v>1375</v>
      </c>
      <c r="U81" s="6" t="s">
        <v>171</v>
      </c>
    </row>
    <row r="82" spans="1:44" s="3" customFormat="1" ht="66.75" customHeight="1" x14ac:dyDescent="0.2">
      <c r="A82" s="4" t="s">
        <v>52</v>
      </c>
      <c r="B82" s="6" t="s">
        <v>325</v>
      </c>
      <c r="C82" s="4" t="s">
        <v>337</v>
      </c>
      <c r="D82" s="4" t="s">
        <v>75</v>
      </c>
      <c r="E82" s="4" t="s">
        <v>4</v>
      </c>
      <c r="F82" s="4" t="s">
        <v>4</v>
      </c>
      <c r="G82" s="4" t="s">
        <v>2</v>
      </c>
      <c r="H82" s="4" t="s">
        <v>3</v>
      </c>
      <c r="I82" s="4" t="s">
        <v>124</v>
      </c>
      <c r="J82" s="14" t="s">
        <v>150</v>
      </c>
      <c r="K82" s="5">
        <v>34800000</v>
      </c>
      <c r="L82" s="5">
        <v>34800000</v>
      </c>
      <c r="M82" s="13" t="s">
        <v>159</v>
      </c>
      <c r="N82" s="4" t="s">
        <v>160</v>
      </c>
      <c r="O82" s="13" t="s">
        <v>161</v>
      </c>
      <c r="P82" s="13" t="s">
        <v>162</v>
      </c>
      <c r="Q82" s="13" t="s">
        <v>163</v>
      </c>
      <c r="R82" s="13" t="s">
        <v>165</v>
      </c>
      <c r="S82" s="13" t="s">
        <v>164</v>
      </c>
      <c r="T82" s="6">
        <v>1375</v>
      </c>
      <c r="U82" s="6" t="s">
        <v>171</v>
      </c>
    </row>
    <row r="83" spans="1:44" s="3" customFormat="1" ht="99.75" customHeight="1" x14ac:dyDescent="0.2">
      <c r="A83" s="4" t="s">
        <v>37</v>
      </c>
      <c r="B83" s="6" t="s">
        <v>325</v>
      </c>
      <c r="C83" s="4" t="s">
        <v>337</v>
      </c>
      <c r="D83" s="4" t="s">
        <v>127</v>
      </c>
      <c r="E83" s="4" t="s">
        <v>4</v>
      </c>
      <c r="F83" s="4" t="s">
        <v>4</v>
      </c>
      <c r="G83" s="4" t="s">
        <v>2</v>
      </c>
      <c r="H83" s="4" t="s">
        <v>3</v>
      </c>
      <c r="I83" s="4" t="s">
        <v>124</v>
      </c>
      <c r="J83" s="14" t="s">
        <v>150</v>
      </c>
      <c r="K83" s="5">
        <v>62988000</v>
      </c>
      <c r="L83" s="5">
        <v>62988000</v>
      </c>
      <c r="M83" s="13" t="s">
        <v>159</v>
      </c>
      <c r="N83" s="4" t="s">
        <v>160</v>
      </c>
      <c r="O83" s="13" t="s">
        <v>161</v>
      </c>
      <c r="P83" s="13" t="s">
        <v>162</v>
      </c>
      <c r="Q83" s="13" t="s">
        <v>163</v>
      </c>
      <c r="R83" s="13" t="s">
        <v>165</v>
      </c>
      <c r="S83" s="13" t="s">
        <v>164</v>
      </c>
      <c r="T83" s="6">
        <v>1375</v>
      </c>
      <c r="U83" s="6" t="s">
        <v>171</v>
      </c>
    </row>
    <row r="84" spans="1:44" s="3" customFormat="1" ht="109.5" customHeight="1" x14ac:dyDescent="0.2">
      <c r="A84" s="4" t="s">
        <v>52</v>
      </c>
      <c r="B84" s="6" t="s">
        <v>325</v>
      </c>
      <c r="C84" s="4" t="s">
        <v>337</v>
      </c>
      <c r="D84" s="4" t="s">
        <v>104</v>
      </c>
      <c r="E84" s="4" t="s">
        <v>4</v>
      </c>
      <c r="F84" s="4" t="s">
        <v>4</v>
      </c>
      <c r="G84" s="4" t="s">
        <v>2</v>
      </c>
      <c r="H84" s="4" t="s">
        <v>123</v>
      </c>
      <c r="I84" s="4" t="s">
        <v>124</v>
      </c>
      <c r="J84" s="14" t="s">
        <v>150</v>
      </c>
      <c r="K84" s="5">
        <v>27720000</v>
      </c>
      <c r="L84" s="5">
        <v>27720000</v>
      </c>
      <c r="M84" s="13" t="s">
        <v>159</v>
      </c>
      <c r="N84" s="4" t="s">
        <v>160</v>
      </c>
      <c r="O84" s="13" t="s">
        <v>161</v>
      </c>
      <c r="P84" s="13" t="s">
        <v>162</v>
      </c>
      <c r="Q84" s="13" t="s">
        <v>163</v>
      </c>
      <c r="R84" s="13" t="s">
        <v>165</v>
      </c>
      <c r="S84" s="13" t="s">
        <v>164</v>
      </c>
      <c r="T84" s="6">
        <v>1375</v>
      </c>
      <c r="U84" s="6" t="s">
        <v>171</v>
      </c>
    </row>
    <row r="85" spans="1:44" s="21" customFormat="1" ht="96.75" customHeight="1" x14ac:dyDescent="0.2">
      <c r="A85" s="4" t="s">
        <v>37</v>
      </c>
      <c r="B85" s="6" t="s">
        <v>325</v>
      </c>
      <c r="C85" s="4" t="s">
        <v>337</v>
      </c>
      <c r="D85" s="4" t="s">
        <v>80</v>
      </c>
      <c r="E85" s="4" t="s">
        <v>4</v>
      </c>
      <c r="F85" s="4" t="s">
        <v>4</v>
      </c>
      <c r="G85" s="4" t="s">
        <v>2</v>
      </c>
      <c r="H85" s="4" t="s">
        <v>3</v>
      </c>
      <c r="I85" s="4" t="s">
        <v>124</v>
      </c>
      <c r="J85" s="14" t="s">
        <v>150</v>
      </c>
      <c r="K85" s="5">
        <v>71820000</v>
      </c>
      <c r="L85" s="5">
        <v>71820000</v>
      </c>
      <c r="M85" s="13" t="s">
        <v>159</v>
      </c>
      <c r="N85" s="4" t="s">
        <v>160</v>
      </c>
      <c r="O85" s="13" t="s">
        <v>161</v>
      </c>
      <c r="P85" s="13" t="s">
        <v>162</v>
      </c>
      <c r="Q85" s="13" t="s">
        <v>163</v>
      </c>
      <c r="R85" s="13" t="s">
        <v>165</v>
      </c>
      <c r="S85" s="13" t="s">
        <v>164</v>
      </c>
      <c r="T85" s="6">
        <v>1375</v>
      </c>
      <c r="U85" s="6" t="s">
        <v>171</v>
      </c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</row>
    <row r="86" spans="1:44" s="3" customFormat="1" ht="69" customHeight="1" x14ac:dyDescent="0.2">
      <c r="A86" s="4" t="s">
        <v>37</v>
      </c>
      <c r="B86" s="6" t="s">
        <v>325</v>
      </c>
      <c r="C86" s="4" t="s">
        <v>337</v>
      </c>
      <c r="D86" s="4" t="s">
        <v>110</v>
      </c>
      <c r="E86" s="4" t="s">
        <v>4</v>
      </c>
      <c r="F86" s="4" t="s">
        <v>4</v>
      </c>
      <c r="G86" s="4" t="s">
        <v>2</v>
      </c>
      <c r="H86" s="4" t="s">
        <v>3</v>
      </c>
      <c r="I86" s="4" t="s">
        <v>124</v>
      </c>
      <c r="J86" s="14" t="s">
        <v>150</v>
      </c>
      <c r="K86" s="5">
        <v>59220000</v>
      </c>
      <c r="L86" s="5">
        <v>59220000</v>
      </c>
      <c r="M86" s="13" t="s">
        <v>159</v>
      </c>
      <c r="N86" s="4" t="s">
        <v>160</v>
      </c>
      <c r="O86" s="13" t="s">
        <v>161</v>
      </c>
      <c r="P86" s="13" t="s">
        <v>162</v>
      </c>
      <c r="Q86" s="13" t="s">
        <v>163</v>
      </c>
      <c r="R86" s="13" t="s">
        <v>165</v>
      </c>
      <c r="S86" s="13" t="s">
        <v>164</v>
      </c>
      <c r="T86" s="6">
        <v>1375</v>
      </c>
      <c r="U86" s="6" t="s">
        <v>171</v>
      </c>
    </row>
    <row r="87" spans="1:44" s="3" customFormat="1" ht="84.75" customHeight="1" x14ac:dyDescent="0.2">
      <c r="A87" s="4" t="s">
        <v>52</v>
      </c>
      <c r="B87" s="6" t="s">
        <v>325</v>
      </c>
      <c r="C87" s="4" t="s">
        <v>337</v>
      </c>
      <c r="D87" s="4" t="s">
        <v>227</v>
      </c>
      <c r="E87" s="4" t="s">
        <v>4</v>
      </c>
      <c r="F87" s="4" t="s">
        <v>4</v>
      </c>
      <c r="G87" s="4" t="s">
        <v>2</v>
      </c>
      <c r="H87" s="4" t="s">
        <v>123</v>
      </c>
      <c r="I87" s="4" t="s">
        <v>124</v>
      </c>
      <c r="J87" s="14" t="s">
        <v>150</v>
      </c>
      <c r="K87" s="5">
        <v>28476000</v>
      </c>
      <c r="L87" s="5">
        <v>28476000</v>
      </c>
      <c r="M87" s="13" t="s">
        <v>159</v>
      </c>
      <c r="N87" s="4" t="s">
        <v>160</v>
      </c>
      <c r="O87" s="13" t="s">
        <v>161</v>
      </c>
      <c r="P87" s="13" t="s">
        <v>162</v>
      </c>
      <c r="Q87" s="13" t="s">
        <v>163</v>
      </c>
      <c r="R87" s="13" t="s">
        <v>165</v>
      </c>
      <c r="S87" s="13" t="s">
        <v>164</v>
      </c>
      <c r="T87" s="6">
        <v>1375</v>
      </c>
      <c r="U87" s="6" t="s">
        <v>171</v>
      </c>
    </row>
    <row r="88" spans="1:44" s="3" customFormat="1" ht="78.75" customHeight="1" x14ac:dyDescent="0.2">
      <c r="A88" s="4" t="s">
        <v>52</v>
      </c>
      <c r="B88" s="6" t="s">
        <v>325</v>
      </c>
      <c r="C88" s="4" t="s">
        <v>337</v>
      </c>
      <c r="D88" s="4" t="s">
        <v>91</v>
      </c>
      <c r="E88" s="4" t="s">
        <v>4</v>
      </c>
      <c r="F88" s="4" t="s">
        <v>4</v>
      </c>
      <c r="G88" s="4" t="s">
        <v>2</v>
      </c>
      <c r="H88" s="4" t="s">
        <v>3</v>
      </c>
      <c r="I88" s="4" t="s">
        <v>124</v>
      </c>
      <c r="J88" s="14" t="s">
        <v>150</v>
      </c>
      <c r="K88" s="5">
        <v>22680000</v>
      </c>
      <c r="L88" s="5">
        <v>22680000</v>
      </c>
      <c r="M88" s="13" t="s">
        <v>159</v>
      </c>
      <c r="N88" s="4" t="s">
        <v>160</v>
      </c>
      <c r="O88" s="13" t="s">
        <v>161</v>
      </c>
      <c r="P88" s="13" t="s">
        <v>162</v>
      </c>
      <c r="Q88" s="13" t="s">
        <v>163</v>
      </c>
      <c r="R88" s="13" t="s">
        <v>165</v>
      </c>
      <c r="S88" s="13" t="s">
        <v>164</v>
      </c>
      <c r="T88" s="6">
        <v>1375</v>
      </c>
      <c r="U88" s="6" t="s">
        <v>171</v>
      </c>
    </row>
    <row r="89" spans="1:44" s="3" customFormat="1" ht="104.25" customHeight="1" x14ac:dyDescent="0.2">
      <c r="A89" s="4" t="s">
        <v>37</v>
      </c>
      <c r="B89" s="6" t="s">
        <v>325</v>
      </c>
      <c r="C89" s="4" t="s">
        <v>337</v>
      </c>
      <c r="D89" s="4" t="s">
        <v>188</v>
      </c>
      <c r="E89" s="4" t="s">
        <v>4</v>
      </c>
      <c r="F89" s="4" t="s">
        <v>4</v>
      </c>
      <c r="G89" s="4" t="s">
        <v>5</v>
      </c>
      <c r="H89" s="4" t="s">
        <v>3</v>
      </c>
      <c r="I89" s="4" t="s">
        <v>124</v>
      </c>
      <c r="J89" s="14" t="s">
        <v>150</v>
      </c>
      <c r="K89" s="5">
        <v>14805000</v>
      </c>
      <c r="L89" s="5">
        <v>14805000</v>
      </c>
      <c r="M89" s="13" t="s">
        <v>159</v>
      </c>
      <c r="N89" s="4" t="s">
        <v>160</v>
      </c>
      <c r="O89" s="13" t="s">
        <v>161</v>
      </c>
      <c r="P89" s="13" t="s">
        <v>162</v>
      </c>
      <c r="Q89" s="13" t="s">
        <v>163</v>
      </c>
      <c r="R89" s="13" t="s">
        <v>165</v>
      </c>
      <c r="S89" s="13" t="s">
        <v>164</v>
      </c>
      <c r="T89" s="6">
        <v>1375</v>
      </c>
      <c r="U89" s="6" t="s">
        <v>171</v>
      </c>
    </row>
    <row r="90" spans="1:44" s="3" customFormat="1" ht="104.25" customHeight="1" x14ac:dyDescent="0.2">
      <c r="A90" s="4" t="s">
        <v>37</v>
      </c>
      <c r="B90" s="6" t="s">
        <v>325</v>
      </c>
      <c r="C90" s="4" t="s">
        <v>337</v>
      </c>
      <c r="D90" s="4" t="s">
        <v>188</v>
      </c>
      <c r="E90" s="4" t="s">
        <v>172</v>
      </c>
      <c r="F90" s="4" t="s">
        <v>173</v>
      </c>
      <c r="G90" s="4" t="s">
        <v>234</v>
      </c>
      <c r="H90" s="4" t="s">
        <v>3</v>
      </c>
      <c r="I90" s="4" t="s">
        <v>124</v>
      </c>
      <c r="J90" s="14" t="s">
        <v>150</v>
      </c>
      <c r="K90" s="5">
        <f>44415000-4935000</f>
        <v>39480000</v>
      </c>
      <c r="L90" s="5">
        <f>44415000-4935000</f>
        <v>39480000</v>
      </c>
      <c r="M90" s="13" t="s">
        <v>159</v>
      </c>
      <c r="N90" s="4" t="s">
        <v>160</v>
      </c>
      <c r="O90" s="13" t="s">
        <v>161</v>
      </c>
      <c r="P90" s="13" t="s">
        <v>162</v>
      </c>
      <c r="Q90" s="13" t="s">
        <v>163</v>
      </c>
      <c r="R90" s="13" t="s">
        <v>165</v>
      </c>
      <c r="S90" s="13"/>
      <c r="T90" s="6">
        <v>1375</v>
      </c>
      <c r="U90" s="6" t="s">
        <v>171</v>
      </c>
    </row>
    <row r="91" spans="1:44" s="3" customFormat="1" ht="139.5" customHeight="1" x14ac:dyDescent="0.2">
      <c r="A91" s="4" t="s">
        <v>37</v>
      </c>
      <c r="B91" s="6" t="s">
        <v>325</v>
      </c>
      <c r="C91" s="4" t="s">
        <v>337</v>
      </c>
      <c r="D91" s="4" t="s">
        <v>107</v>
      </c>
      <c r="E91" s="4" t="s">
        <v>4</v>
      </c>
      <c r="F91" s="4" t="s">
        <v>4</v>
      </c>
      <c r="G91" s="4" t="s">
        <v>2</v>
      </c>
      <c r="H91" s="4" t="s">
        <v>3</v>
      </c>
      <c r="I91" s="4" t="s">
        <v>124</v>
      </c>
      <c r="J91" s="14" t="s">
        <v>150</v>
      </c>
      <c r="K91" s="5">
        <v>59220000</v>
      </c>
      <c r="L91" s="5">
        <v>59220000</v>
      </c>
      <c r="M91" s="13" t="s">
        <v>159</v>
      </c>
      <c r="N91" s="4" t="s">
        <v>160</v>
      </c>
      <c r="O91" s="13" t="s">
        <v>161</v>
      </c>
      <c r="P91" s="13" t="s">
        <v>162</v>
      </c>
      <c r="Q91" s="13" t="s">
        <v>163</v>
      </c>
      <c r="R91" s="13" t="s">
        <v>165</v>
      </c>
      <c r="S91" s="13" t="s">
        <v>164</v>
      </c>
      <c r="T91" s="6">
        <v>1375</v>
      </c>
      <c r="U91" s="6" t="s">
        <v>171</v>
      </c>
    </row>
    <row r="92" spans="1:44" s="3" customFormat="1" ht="68.25" customHeight="1" x14ac:dyDescent="0.2">
      <c r="A92" s="4" t="s">
        <v>52</v>
      </c>
      <c r="B92" s="6" t="s">
        <v>325</v>
      </c>
      <c r="C92" s="4" t="s">
        <v>337</v>
      </c>
      <c r="D92" s="4" t="s">
        <v>99</v>
      </c>
      <c r="E92" s="4" t="s">
        <v>4</v>
      </c>
      <c r="F92" s="4" t="s">
        <v>4</v>
      </c>
      <c r="G92" s="4" t="s">
        <v>2</v>
      </c>
      <c r="H92" s="4" t="s">
        <v>3</v>
      </c>
      <c r="I92" s="4" t="s">
        <v>124</v>
      </c>
      <c r="J92" s="14" t="s">
        <v>150</v>
      </c>
      <c r="K92" s="5">
        <v>21420000</v>
      </c>
      <c r="L92" s="5">
        <v>21420000</v>
      </c>
      <c r="M92" s="13" t="s">
        <v>159</v>
      </c>
      <c r="N92" s="4" t="s">
        <v>160</v>
      </c>
      <c r="O92" s="13" t="s">
        <v>161</v>
      </c>
      <c r="P92" s="13" t="s">
        <v>162</v>
      </c>
      <c r="Q92" s="13" t="s">
        <v>163</v>
      </c>
      <c r="R92" s="13" t="s">
        <v>165</v>
      </c>
      <c r="S92" s="13" t="s">
        <v>164</v>
      </c>
      <c r="T92" s="6">
        <v>1375</v>
      </c>
      <c r="U92" s="6" t="s">
        <v>171</v>
      </c>
    </row>
    <row r="93" spans="1:44" s="3" customFormat="1" ht="57" x14ac:dyDescent="0.2">
      <c r="A93" s="4" t="s">
        <v>52</v>
      </c>
      <c r="B93" s="6" t="s">
        <v>325</v>
      </c>
      <c r="C93" s="4" t="s">
        <v>337</v>
      </c>
      <c r="D93" s="4" t="s">
        <v>88</v>
      </c>
      <c r="E93" s="4" t="s">
        <v>4</v>
      </c>
      <c r="F93" s="4" t="s">
        <v>4</v>
      </c>
      <c r="G93" s="4" t="s">
        <v>2</v>
      </c>
      <c r="H93" s="4" t="s">
        <v>3</v>
      </c>
      <c r="I93" s="4" t="s">
        <v>124</v>
      </c>
      <c r="J93" s="14" t="s">
        <v>150</v>
      </c>
      <c r="K93" s="5">
        <v>23160000</v>
      </c>
      <c r="L93" s="5">
        <v>23160000</v>
      </c>
      <c r="M93" s="13" t="s">
        <v>159</v>
      </c>
      <c r="N93" s="4" t="s">
        <v>160</v>
      </c>
      <c r="O93" s="13" t="s">
        <v>161</v>
      </c>
      <c r="P93" s="13" t="s">
        <v>162</v>
      </c>
      <c r="Q93" s="13" t="s">
        <v>163</v>
      </c>
      <c r="R93" s="13" t="s">
        <v>165</v>
      </c>
      <c r="S93" s="13" t="s">
        <v>164</v>
      </c>
      <c r="T93" s="6">
        <v>1375</v>
      </c>
      <c r="U93" s="6" t="s">
        <v>171</v>
      </c>
    </row>
    <row r="94" spans="1:44" s="3" customFormat="1" ht="101.25" customHeight="1" x14ac:dyDescent="0.2">
      <c r="A94" s="4" t="s">
        <v>37</v>
      </c>
      <c r="B94" s="6" t="s">
        <v>325</v>
      </c>
      <c r="C94" s="4" t="s">
        <v>337</v>
      </c>
      <c r="D94" s="4" t="s">
        <v>101</v>
      </c>
      <c r="E94" s="4" t="s">
        <v>4</v>
      </c>
      <c r="F94" s="4" t="s">
        <v>4</v>
      </c>
      <c r="G94" s="4" t="s">
        <v>2</v>
      </c>
      <c r="H94" s="4" t="s">
        <v>3</v>
      </c>
      <c r="I94" s="4" t="s">
        <v>124</v>
      </c>
      <c r="J94" s="14" t="s">
        <v>150</v>
      </c>
      <c r="K94" s="5">
        <v>59220000</v>
      </c>
      <c r="L94" s="5">
        <v>59220000</v>
      </c>
      <c r="M94" s="13" t="s">
        <v>159</v>
      </c>
      <c r="N94" s="4" t="s">
        <v>160</v>
      </c>
      <c r="O94" s="13" t="s">
        <v>161</v>
      </c>
      <c r="P94" s="13" t="s">
        <v>162</v>
      </c>
      <c r="Q94" s="13" t="s">
        <v>163</v>
      </c>
      <c r="R94" s="13" t="s">
        <v>165</v>
      </c>
      <c r="S94" s="13" t="s">
        <v>164</v>
      </c>
      <c r="T94" s="6">
        <v>1375</v>
      </c>
      <c r="U94" s="6" t="s">
        <v>171</v>
      </c>
    </row>
    <row r="95" spans="1:44" s="3" customFormat="1" ht="72.75" customHeight="1" x14ac:dyDescent="0.2">
      <c r="A95" s="4" t="s">
        <v>52</v>
      </c>
      <c r="B95" s="6" t="s">
        <v>325</v>
      </c>
      <c r="C95" s="4" t="s">
        <v>337</v>
      </c>
      <c r="D95" s="4" t="s">
        <v>105</v>
      </c>
      <c r="E95" s="4" t="s">
        <v>4</v>
      </c>
      <c r="F95" s="4" t="s">
        <v>4</v>
      </c>
      <c r="G95" s="4" t="s">
        <v>2</v>
      </c>
      <c r="H95" s="4" t="s">
        <v>123</v>
      </c>
      <c r="I95" s="4" t="s">
        <v>124</v>
      </c>
      <c r="J95" s="14" t="s">
        <v>150</v>
      </c>
      <c r="K95" s="5">
        <v>22680000</v>
      </c>
      <c r="L95" s="5">
        <v>22680000</v>
      </c>
      <c r="M95" s="13" t="s">
        <v>159</v>
      </c>
      <c r="N95" s="4" t="s">
        <v>160</v>
      </c>
      <c r="O95" s="13" t="s">
        <v>161</v>
      </c>
      <c r="P95" s="13" t="s">
        <v>162</v>
      </c>
      <c r="Q95" s="13" t="s">
        <v>163</v>
      </c>
      <c r="R95" s="13" t="s">
        <v>165</v>
      </c>
      <c r="S95" s="13" t="s">
        <v>164</v>
      </c>
      <c r="T95" s="6">
        <v>1375</v>
      </c>
      <c r="U95" s="6" t="s">
        <v>171</v>
      </c>
    </row>
    <row r="96" spans="1:44" s="3" customFormat="1" ht="57" x14ac:dyDescent="0.2">
      <c r="A96" s="4" t="s">
        <v>52</v>
      </c>
      <c r="B96" s="6" t="s">
        <v>325</v>
      </c>
      <c r="C96" s="4" t="s">
        <v>337</v>
      </c>
      <c r="D96" s="4" t="s">
        <v>106</v>
      </c>
      <c r="E96" s="4" t="s">
        <v>4</v>
      </c>
      <c r="F96" s="4" t="s">
        <v>4</v>
      </c>
      <c r="G96" s="4" t="s">
        <v>2</v>
      </c>
      <c r="H96" s="4" t="s">
        <v>3</v>
      </c>
      <c r="I96" s="4" t="s">
        <v>124</v>
      </c>
      <c r="J96" s="14" t="s">
        <v>150</v>
      </c>
      <c r="K96" s="5">
        <v>21420000</v>
      </c>
      <c r="L96" s="5">
        <v>21420000</v>
      </c>
      <c r="M96" s="13" t="s">
        <v>159</v>
      </c>
      <c r="N96" s="4" t="s">
        <v>160</v>
      </c>
      <c r="O96" s="13" t="s">
        <v>161</v>
      </c>
      <c r="P96" s="13" t="s">
        <v>162</v>
      </c>
      <c r="Q96" s="13" t="s">
        <v>163</v>
      </c>
      <c r="R96" s="13" t="s">
        <v>165</v>
      </c>
      <c r="S96" s="13" t="s">
        <v>164</v>
      </c>
      <c r="T96" s="6">
        <v>1375</v>
      </c>
      <c r="U96" s="6" t="s">
        <v>171</v>
      </c>
    </row>
    <row r="97" spans="1:44" s="3" customFormat="1" ht="57" x14ac:dyDescent="0.2">
      <c r="A97" s="4" t="s">
        <v>52</v>
      </c>
      <c r="B97" s="6" t="s">
        <v>325</v>
      </c>
      <c r="C97" s="4" t="s">
        <v>337</v>
      </c>
      <c r="D97" s="4" t="s">
        <v>74</v>
      </c>
      <c r="E97" s="4" t="s">
        <v>4</v>
      </c>
      <c r="F97" s="4" t="s">
        <v>4</v>
      </c>
      <c r="G97" s="4" t="s">
        <v>2</v>
      </c>
      <c r="H97" s="4" t="s">
        <v>3</v>
      </c>
      <c r="I97" s="4" t="s">
        <v>124</v>
      </c>
      <c r="J97" s="14" t="s">
        <v>150</v>
      </c>
      <c r="K97" s="5">
        <f>24696000+3804000</f>
        <v>28500000</v>
      </c>
      <c r="L97" s="5">
        <f>24696000+3804000</f>
        <v>28500000</v>
      </c>
      <c r="M97" s="13" t="s">
        <v>159</v>
      </c>
      <c r="N97" s="4" t="s">
        <v>160</v>
      </c>
      <c r="O97" s="13" t="s">
        <v>161</v>
      </c>
      <c r="P97" s="13" t="s">
        <v>162</v>
      </c>
      <c r="Q97" s="13" t="s">
        <v>163</v>
      </c>
      <c r="R97" s="13" t="s">
        <v>165</v>
      </c>
      <c r="S97" s="13" t="s">
        <v>164</v>
      </c>
      <c r="T97" s="6">
        <v>1375</v>
      </c>
      <c r="U97" s="6" t="s">
        <v>171</v>
      </c>
    </row>
    <row r="98" spans="1:44" s="3" customFormat="1" ht="56.25" customHeight="1" x14ac:dyDescent="0.2">
      <c r="A98" s="13" t="s">
        <v>52</v>
      </c>
      <c r="B98" s="6" t="s">
        <v>325</v>
      </c>
      <c r="C98" s="4" t="s">
        <v>337</v>
      </c>
      <c r="D98" s="32" t="s">
        <v>129</v>
      </c>
      <c r="E98" s="13" t="s">
        <v>4</v>
      </c>
      <c r="F98" s="13" t="s">
        <v>4</v>
      </c>
      <c r="G98" s="13" t="s">
        <v>2</v>
      </c>
      <c r="H98" s="13" t="s">
        <v>3</v>
      </c>
      <c r="I98" s="4" t="s">
        <v>124</v>
      </c>
      <c r="J98" s="14" t="s">
        <v>150</v>
      </c>
      <c r="K98" s="30">
        <v>50400000</v>
      </c>
      <c r="L98" s="30">
        <v>50400000</v>
      </c>
      <c r="M98" s="13" t="s">
        <v>159</v>
      </c>
      <c r="N98" s="4" t="s">
        <v>160</v>
      </c>
      <c r="O98" s="13" t="s">
        <v>161</v>
      </c>
      <c r="P98" s="13" t="s">
        <v>162</v>
      </c>
      <c r="Q98" s="13" t="s">
        <v>163</v>
      </c>
      <c r="R98" s="13" t="s">
        <v>165</v>
      </c>
      <c r="S98" s="13" t="s">
        <v>164</v>
      </c>
      <c r="T98" s="31">
        <v>1375</v>
      </c>
      <c r="U98" s="6" t="s">
        <v>171</v>
      </c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</row>
    <row r="99" spans="1:44" s="3" customFormat="1" ht="108" customHeight="1" x14ac:dyDescent="0.2">
      <c r="A99" s="4" t="s">
        <v>52</v>
      </c>
      <c r="B99" s="6" t="s">
        <v>325</v>
      </c>
      <c r="C99" s="4" t="s">
        <v>337</v>
      </c>
      <c r="D99" s="4" t="s">
        <v>100</v>
      </c>
      <c r="E99" s="4" t="s">
        <v>4</v>
      </c>
      <c r="F99" s="4" t="s">
        <v>4</v>
      </c>
      <c r="G99" s="4" t="s">
        <v>2</v>
      </c>
      <c r="H99" s="4" t="s">
        <v>123</v>
      </c>
      <c r="I99" s="4" t="s">
        <v>124</v>
      </c>
      <c r="J99" s="14" t="s">
        <v>150</v>
      </c>
      <c r="K99" s="5">
        <v>16380000</v>
      </c>
      <c r="L99" s="5">
        <v>16380000</v>
      </c>
      <c r="M99" s="13" t="s">
        <v>159</v>
      </c>
      <c r="N99" s="4" t="s">
        <v>160</v>
      </c>
      <c r="O99" s="13" t="s">
        <v>161</v>
      </c>
      <c r="P99" s="13" t="s">
        <v>162</v>
      </c>
      <c r="Q99" s="13" t="s">
        <v>163</v>
      </c>
      <c r="R99" s="13" t="s">
        <v>165</v>
      </c>
      <c r="S99" s="13" t="s">
        <v>164</v>
      </c>
      <c r="T99" s="6">
        <v>1375</v>
      </c>
      <c r="U99" s="6" t="s">
        <v>171</v>
      </c>
    </row>
    <row r="100" spans="1:44" s="3" customFormat="1" ht="73.5" customHeight="1" x14ac:dyDescent="0.2">
      <c r="A100" s="4" t="s">
        <v>52</v>
      </c>
      <c r="B100" s="6" t="s">
        <v>325</v>
      </c>
      <c r="C100" s="4" t="s">
        <v>337</v>
      </c>
      <c r="D100" s="4" t="s">
        <v>93</v>
      </c>
      <c r="E100" s="4" t="s">
        <v>4</v>
      </c>
      <c r="F100" s="4" t="s">
        <v>4</v>
      </c>
      <c r="G100" s="4" t="s">
        <v>2</v>
      </c>
      <c r="H100" s="4" t="s">
        <v>3</v>
      </c>
      <c r="I100" s="4" t="s">
        <v>124</v>
      </c>
      <c r="J100" s="14" t="s">
        <v>150</v>
      </c>
      <c r="K100" s="5">
        <v>27720000</v>
      </c>
      <c r="L100" s="5">
        <v>27720000</v>
      </c>
      <c r="M100" s="13" t="s">
        <v>159</v>
      </c>
      <c r="N100" s="4" t="s">
        <v>160</v>
      </c>
      <c r="O100" s="13" t="s">
        <v>161</v>
      </c>
      <c r="P100" s="13" t="s">
        <v>162</v>
      </c>
      <c r="Q100" s="13" t="s">
        <v>163</v>
      </c>
      <c r="R100" s="13" t="s">
        <v>165</v>
      </c>
      <c r="S100" s="13" t="s">
        <v>164</v>
      </c>
      <c r="T100" s="6">
        <v>1375</v>
      </c>
      <c r="U100" s="6" t="s">
        <v>171</v>
      </c>
    </row>
    <row r="101" spans="1:44" s="3" customFormat="1" ht="88.5" customHeight="1" x14ac:dyDescent="0.2">
      <c r="A101" s="4" t="s">
        <v>52</v>
      </c>
      <c r="B101" s="6" t="s">
        <v>325</v>
      </c>
      <c r="C101" s="4" t="s">
        <v>337</v>
      </c>
      <c r="D101" s="4" t="s">
        <v>231</v>
      </c>
      <c r="E101" s="4" t="s">
        <v>4</v>
      </c>
      <c r="F101" s="4" t="s">
        <v>4</v>
      </c>
      <c r="G101" s="4" t="s">
        <v>2</v>
      </c>
      <c r="H101" s="4" t="s">
        <v>3</v>
      </c>
      <c r="I101" s="4" t="s">
        <v>124</v>
      </c>
      <c r="J101" s="14" t="s">
        <v>150</v>
      </c>
      <c r="K101" s="5">
        <v>22680000</v>
      </c>
      <c r="L101" s="5">
        <v>22680000</v>
      </c>
      <c r="M101" s="13" t="s">
        <v>159</v>
      </c>
      <c r="N101" s="4" t="s">
        <v>160</v>
      </c>
      <c r="O101" s="13" t="s">
        <v>161</v>
      </c>
      <c r="P101" s="13" t="s">
        <v>162</v>
      </c>
      <c r="Q101" s="13" t="s">
        <v>163</v>
      </c>
      <c r="R101" s="13" t="s">
        <v>165</v>
      </c>
      <c r="S101" s="13" t="s">
        <v>164</v>
      </c>
      <c r="T101" s="6">
        <v>1375</v>
      </c>
      <c r="U101" s="6" t="s">
        <v>171</v>
      </c>
    </row>
    <row r="102" spans="1:44" s="3" customFormat="1" ht="114.75" customHeight="1" x14ac:dyDescent="0.2">
      <c r="A102" s="4" t="s">
        <v>52</v>
      </c>
      <c r="B102" s="6" t="s">
        <v>325</v>
      </c>
      <c r="C102" s="4" t="s">
        <v>337</v>
      </c>
      <c r="D102" s="4" t="s">
        <v>89</v>
      </c>
      <c r="E102" s="4" t="s">
        <v>4</v>
      </c>
      <c r="F102" s="4" t="s">
        <v>4</v>
      </c>
      <c r="G102" s="4" t="s">
        <v>2</v>
      </c>
      <c r="H102" s="4" t="s">
        <v>123</v>
      </c>
      <c r="I102" s="4" t="s">
        <v>124</v>
      </c>
      <c r="J102" s="14" t="s">
        <v>150</v>
      </c>
      <c r="K102" s="5">
        <v>22680000</v>
      </c>
      <c r="L102" s="5">
        <v>22680000</v>
      </c>
      <c r="M102" s="13" t="s">
        <v>159</v>
      </c>
      <c r="N102" s="4" t="s">
        <v>160</v>
      </c>
      <c r="O102" s="13" t="s">
        <v>161</v>
      </c>
      <c r="P102" s="13" t="s">
        <v>162</v>
      </c>
      <c r="Q102" s="13" t="s">
        <v>163</v>
      </c>
      <c r="R102" s="13" t="s">
        <v>165</v>
      </c>
      <c r="S102" s="13" t="s">
        <v>164</v>
      </c>
      <c r="T102" s="6">
        <v>1375</v>
      </c>
      <c r="U102" s="6" t="s">
        <v>171</v>
      </c>
    </row>
    <row r="103" spans="1:44" s="3" customFormat="1" ht="57" customHeight="1" x14ac:dyDescent="0.2">
      <c r="A103" s="4" t="s">
        <v>52</v>
      </c>
      <c r="B103" s="6" t="s">
        <v>325</v>
      </c>
      <c r="C103" s="4" t="s">
        <v>337</v>
      </c>
      <c r="D103" s="4" t="s">
        <v>87</v>
      </c>
      <c r="E103" s="4" t="s">
        <v>4</v>
      </c>
      <c r="F103" s="4" t="s">
        <v>4</v>
      </c>
      <c r="G103" s="4" t="s">
        <v>2</v>
      </c>
      <c r="H103" s="4" t="s">
        <v>3</v>
      </c>
      <c r="I103" s="4" t="s">
        <v>124</v>
      </c>
      <c r="J103" s="14" t="s">
        <v>150</v>
      </c>
      <c r="K103" s="5">
        <v>22680000</v>
      </c>
      <c r="L103" s="5">
        <v>22680000</v>
      </c>
      <c r="M103" s="13" t="s">
        <v>159</v>
      </c>
      <c r="N103" s="4" t="s">
        <v>160</v>
      </c>
      <c r="O103" s="13" t="s">
        <v>161</v>
      </c>
      <c r="P103" s="13" t="s">
        <v>162</v>
      </c>
      <c r="Q103" s="13" t="s">
        <v>163</v>
      </c>
      <c r="R103" s="13" t="s">
        <v>165</v>
      </c>
      <c r="S103" s="13" t="s">
        <v>164</v>
      </c>
      <c r="T103" s="6">
        <v>1375</v>
      </c>
      <c r="U103" s="6" t="s">
        <v>171</v>
      </c>
    </row>
    <row r="104" spans="1:44" s="3" customFormat="1" ht="80.25" customHeight="1" x14ac:dyDescent="0.2">
      <c r="A104" s="4" t="s">
        <v>37</v>
      </c>
      <c r="B104" s="6" t="s">
        <v>325</v>
      </c>
      <c r="C104" s="4" t="s">
        <v>337</v>
      </c>
      <c r="D104" s="4" t="s">
        <v>189</v>
      </c>
      <c r="E104" s="4" t="s">
        <v>4</v>
      </c>
      <c r="F104" s="4" t="s">
        <v>4</v>
      </c>
      <c r="G104" s="4" t="s">
        <v>2</v>
      </c>
      <c r="H104" s="4" t="s">
        <v>3</v>
      </c>
      <c r="I104" s="4" t="s">
        <v>124</v>
      </c>
      <c r="J104" s="14" t="s">
        <v>150</v>
      </c>
      <c r="K104" s="5">
        <v>102000000</v>
      </c>
      <c r="L104" s="5">
        <v>102000000</v>
      </c>
      <c r="M104" s="13" t="s">
        <v>159</v>
      </c>
      <c r="N104" s="4" t="s">
        <v>160</v>
      </c>
      <c r="O104" s="13" t="s">
        <v>161</v>
      </c>
      <c r="P104" s="13" t="s">
        <v>162</v>
      </c>
      <c r="Q104" s="13" t="s">
        <v>163</v>
      </c>
      <c r="R104" s="13" t="s">
        <v>165</v>
      </c>
      <c r="S104" s="13" t="s">
        <v>164</v>
      </c>
      <c r="T104" s="6">
        <v>1375</v>
      </c>
      <c r="U104" s="6" t="s">
        <v>171</v>
      </c>
    </row>
    <row r="105" spans="1:44" s="3" customFormat="1" ht="79.5" customHeight="1" x14ac:dyDescent="0.2">
      <c r="A105" s="4" t="s">
        <v>37</v>
      </c>
      <c r="B105" s="6" t="s">
        <v>325</v>
      </c>
      <c r="C105" s="4" t="s">
        <v>337</v>
      </c>
      <c r="D105" s="4" t="s">
        <v>72</v>
      </c>
      <c r="E105" s="4" t="s">
        <v>4</v>
      </c>
      <c r="F105" s="4" t="s">
        <v>4</v>
      </c>
      <c r="G105" s="4" t="s">
        <v>2</v>
      </c>
      <c r="H105" s="4" t="s">
        <v>3</v>
      </c>
      <c r="I105" s="4" t="s">
        <v>124</v>
      </c>
      <c r="J105" s="14" t="s">
        <v>150</v>
      </c>
      <c r="K105" s="5">
        <v>59220000</v>
      </c>
      <c r="L105" s="5">
        <v>59220000</v>
      </c>
      <c r="M105" s="13" t="s">
        <v>159</v>
      </c>
      <c r="N105" s="4" t="s">
        <v>160</v>
      </c>
      <c r="O105" s="13" t="s">
        <v>161</v>
      </c>
      <c r="P105" s="13" t="s">
        <v>162</v>
      </c>
      <c r="Q105" s="13" t="s">
        <v>163</v>
      </c>
      <c r="R105" s="13" t="s">
        <v>165</v>
      </c>
      <c r="S105" s="13" t="s">
        <v>164</v>
      </c>
      <c r="T105" s="6">
        <v>1375</v>
      </c>
      <c r="U105" s="6" t="s">
        <v>171</v>
      </c>
    </row>
    <row r="106" spans="1:44" s="3" customFormat="1" ht="72" customHeight="1" x14ac:dyDescent="0.2">
      <c r="A106" s="4" t="s">
        <v>37</v>
      </c>
      <c r="B106" s="6" t="s">
        <v>325</v>
      </c>
      <c r="C106" s="4" t="s">
        <v>337</v>
      </c>
      <c r="D106" s="4" t="s">
        <v>77</v>
      </c>
      <c r="E106" s="4" t="s">
        <v>4</v>
      </c>
      <c r="F106" s="4" t="s">
        <v>4</v>
      </c>
      <c r="G106" s="4" t="s">
        <v>2</v>
      </c>
      <c r="H106" s="4" t="s">
        <v>3</v>
      </c>
      <c r="I106" s="4" t="s">
        <v>124</v>
      </c>
      <c r="J106" s="14" t="s">
        <v>150</v>
      </c>
      <c r="K106" s="5">
        <f>59220000+3180000</f>
        <v>62400000</v>
      </c>
      <c r="L106" s="5">
        <f>59220000+3180000</f>
        <v>62400000</v>
      </c>
      <c r="M106" s="13" t="s">
        <v>159</v>
      </c>
      <c r="N106" s="4" t="s">
        <v>160</v>
      </c>
      <c r="O106" s="13" t="s">
        <v>161</v>
      </c>
      <c r="P106" s="13" t="s">
        <v>162</v>
      </c>
      <c r="Q106" s="13" t="s">
        <v>163</v>
      </c>
      <c r="R106" s="13" t="s">
        <v>165</v>
      </c>
      <c r="S106" s="13" t="s">
        <v>164</v>
      </c>
      <c r="T106" s="6">
        <v>1375</v>
      </c>
      <c r="U106" s="6" t="s">
        <v>171</v>
      </c>
    </row>
    <row r="107" spans="1:44" s="3" customFormat="1" ht="38.25" customHeight="1" x14ac:dyDescent="0.2">
      <c r="A107" s="4" t="s">
        <v>52</v>
      </c>
      <c r="B107" s="6" t="s">
        <v>325</v>
      </c>
      <c r="C107" s="4" t="s">
        <v>337</v>
      </c>
      <c r="D107" s="4" t="s">
        <v>103</v>
      </c>
      <c r="E107" s="4" t="s">
        <v>4</v>
      </c>
      <c r="F107" s="4" t="s">
        <v>4</v>
      </c>
      <c r="G107" s="4" t="s">
        <v>2</v>
      </c>
      <c r="H107" s="4" t="s">
        <v>123</v>
      </c>
      <c r="I107" s="4" t="s">
        <v>124</v>
      </c>
      <c r="J107" s="14" t="s">
        <v>150</v>
      </c>
      <c r="K107" s="5">
        <v>33384000</v>
      </c>
      <c r="L107" s="5">
        <v>33384000</v>
      </c>
      <c r="M107" s="13" t="s">
        <v>159</v>
      </c>
      <c r="N107" s="4" t="s">
        <v>160</v>
      </c>
      <c r="O107" s="13" t="s">
        <v>161</v>
      </c>
      <c r="P107" s="13" t="s">
        <v>162</v>
      </c>
      <c r="Q107" s="13" t="s">
        <v>163</v>
      </c>
      <c r="R107" s="13" t="s">
        <v>165</v>
      </c>
      <c r="S107" s="13" t="s">
        <v>164</v>
      </c>
      <c r="T107" s="6">
        <v>1375</v>
      </c>
      <c r="U107" s="6" t="s">
        <v>171</v>
      </c>
    </row>
    <row r="108" spans="1:44" s="3" customFormat="1" ht="63.75" customHeight="1" x14ac:dyDescent="0.2">
      <c r="A108" s="4" t="s">
        <v>37</v>
      </c>
      <c r="B108" s="6" t="s">
        <v>325</v>
      </c>
      <c r="C108" s="4" t="s">
        <v>337</v>
      </c>
      <c r="D108" s="4" t="s">
        <v>85</v>
      </c>
      <c r="E108" s="4" t="s">
        <v>4</v>
      </c>
      <c r="F108" s="4" t="s">
        <v>4</v>
      </c>
      <c r="G108" s="4" t="s">
        <v>2</v>
      </c>
      <c r="H108" s="4" t="s">
        <v>123</v>
      </c>
      <c r="I108" s="4" t="s">
        <v>124</v>
      </c>
      <c r="J108" s="14" t="s">
        <v>150</v>
      </c>
      <c r="K108" s="5">
        <v>59220000</v>
      </c>
      <c r="L108" s="5">
        <v>59220000</v>
      </c>
      <c r="M108" s="13" t="s">
        <v>159</v>
      </c>
      <c r="N108" s="4" t="s">
        <v>160</v>
      </c>
      <c r="O108" s="13" t="s">
        <v>161</v>
      </c>
      <c r="P108" s="13" t="s">
        <v>162</v>
      </c>
      <c r="Q108" s="13" t="s">
        <v>163</v>
      </c>
      <c r="R108" s="13" t="s">
        <v>165</v>
      </c>
      <c r="S108" s="13" t="s">
        <v>164</v>
      </c>
      <c r="T108" s="6">
        <v>1375</v>
      </c>
      <c r="U108" s="6" t="s">
        <v>171</v>
      </c>
    </row>
    <row r="109" spans="1:44" s="3" customFormat="1" ht="57" x14ac:dyDescent="0.2">
      <c r="A109" s="4" t="s">
        <v>94</v>
      </c>
      <c r="B109" s="6" t="s">
        <v>325</v>
      </c>
      <c r="C109" s="4" t="s">
        <v>337</v>
      </c>
      <c r="D109" s="4" t="s">
        <v>109</v>
      </c>
      <c r="E109" s="4" t="s">
        <v>4</v>
      </c>
      <c r="F109" s="4" t="s">
        <v>4</v>
      </c>
      <c r="G109" s="4" t="s">
        <v>2</v>
      </c>
      <c r="H109" s="4" t="s">
        <v>123</v>
      </c>
      <c r="I109" s="4" t="s">
        <v>124</v>
      </c>
      <c r="J109" s="14" t="s">
        <v>150</v>
      </c>
      <c r="K109" s="5">
        <v>28500000</v>
      </c>
      <c r="L109" s="5">
        <v>28500000</v>
      </c>
      <c r="M109" s="13" t="s">
        <v>159</v>
      </c>
      <c r="N109" s="4" t="s">
        <v>160</v>
      </c>
      <c r="O109" s="13" t="s">
        <v>161</v>
      </c>
      <c r="P109" s="13" t="s">
        <v>162</v>
      </c>
      <c r="Q109" s="13" t="s">
        <v>163</v>
      </c>
      <c r="R109" s="13" t="s">
        <v>165</v>
      </c>
      <c r="S109" s="13" t="s">
        <v>164</v>
      </c>
      <c r="T109" s="6">
        <v>1375</v>
      </c>
      <c r="U109" s="6" t="s">
        <v>171</v>
      </c>
    </row>
    <row r="110" spans="1:44" s="3" customFormat="1" ht="72" customHeight="1" x14ac:dyDescent="0.2">
      <c r="A110" s="4" t="s">
        <v>37</v>
      </c>
      <c r="B110" s="6" t="s">
        <v>325</v>
      </c>
      <c r="C110" s="4" t="s">
        <v>337</v>
      </c>
      <c r="D110" s="4" t="s">
        <v>78</v>
      </c>
      <c r="E110" s="4" t="s">
        <v>4</v>
      </c>
      <c r="F110" s="4" t="s">
        <v>4</v>
      </c>
      <c r="G110" s="4" t="s">
        <v>2</v>
      </c>
      <c r="H110" s="4" t="s">
        <v>3</v>
      </c>
      <c r="I110" s="4" t="s">
        <v>124</v>
      </c>
      <c r="J110" s="14" t="s">
        <v>150</v>
      </c>
      <c r="K110" s="5">
        <v>59220000</v>
      </c>
      <c r="L110" s="5">
        <v>59220000</v>
      </c>
      <c r="M110" s="13" t="s">
        <v>159</v>
      </c>
      <c r="N110" s="4" t="s">
        <v>160</v>
      </c>
      <c r="O110" s="13" t="s">
        <v>161</v>
      </c>
      <c r="P110" s="13" t="s">
        <v>162</v>
      </c>
      <c r="Q110" s="13" t="s">
        <v>163</v>
      </c>
      <c r="R110" s="13" t="s">
        <v>165</v>
      </c>
      <c r="S110" s="13" t="s">
        <v>164</v>
      </c>
      <c r="T110" s="6">
        <v>1375</v>
      </c>
      <c r="U110" s="6" t="s">
        <v>171</v>
      </c>
    </row>
    <row r="111" spans="1:44" s="3" customFormat="1" ht="103.5" customHeight="1" x14ac:dyDescent="0.2">
      <c r="A111" s="4" t="s">
        <v>37</v>
      </c>
      <c r="B111" s="6" t="s">
        <v>325</v>
      </c>
      <c r="C111" s="4" t="s">
        <v>337</v>
      </c>
      <c r="D111" s="25" t="s">
        <v>166</v>
      </c>
      <c r="E111" s="4" t="s">
        <v>4</v>
      </c>
      <c r="F111" s="4" t="s">
        <v>4</v>
      </c>
      <c r="G111" s="4" t="s">
        <v>2</v>
      </c>
      <c r="H111" s="4" t="s">
        <v>123</v>
      </c>
      <c r="I111" s="4" t="s">
        <v>124</v>
      </c>
      <c r="J111" s="14" t="s">
        <v>150</v>
      </c>
      <c r="K111" s="5">
        <v>59220000</v>
      </c>
      <c r="L111" s="5">
        <v>59220000</v>
      </c>
      <c r="M111" s="13" t="s">
        <v>159</v>
      </c>
      <c r="N111" s="4" t="s">
        <v>160</v>
      </c>
      <c r="O111" s="13" t="s">
        <v>161</v>
      </c>
      <c r="P111" s="13" t="s">
        <v>162</v>
      </c>
      <c r="Q111" s="13" t="s">
        <v>163</v>
      </c>
      <c r="R111" s="13" t="s">
        <v>165</v>
      </c>
      <c r="S111" s="13" t="s">
        <v>164</v>
      </c>
      <c r="T111" s="6">
        <v>1375</v>
      </c>
      <c r="U111" s="6" t="s">
        <v>171</v>
      </c>
    </row>
    <row r="112" spans="1:44" s="3" customFormat="1" ht="97.5" customHeight="1" x14ac:dyDescent="0.2">
      <c r="A112" s="4" t="s">
        <v>37</v>
      </c>
      <c r="B112" s="6" t="s">
        <v>325</v>
      </c>
      <c r="C112" s="4" t="s">
        <v>337</v>
      </c>
      <c r="D112" s="4" t="s">
        <v>139</v>
      </c>
      <c r="E112" s="4" t="s">
        <v>4</v>
      </c>
      <c r="F112" s="4" t="s">
        <v>4</v>
      </c>
      <c r="G112" s="4" t="s">
        <v>2</v>
      </c>
      <c r="H112" s="4" t="s">
        <v>3</v>
      </c>
      <c r="I112" s="4" t="s">
        <v>124</v>
      </c>
      <c r="J112" s="14" t="s">
        <v>150</v>
      </c>
      <c r="K112" s="5">
        <v>59220000</v>
      </c>
      <c r="L112" s="5">
        <v>59220000</v>
      </c>
      <c r="M112" s="13" t="s">
        <v>159</v>
      </c>
      <c r="N112" s="4" t="s">
        <v>160</v>
      </c>
      <c r="O112" s="13" t="s">
        <v>161</v>
      </c>
      <c r="P112" s="13" t="s">
        <v>162</v>
      </c>
      <c r="Q112" s="13" t="s">
        <v>163</v>
      </c>
      <c r="R112" s="13" t="s">
        <v>165</v>
      </c>
      <c r="S112" s="13" t="s">
        <v>164</v>
      </c>
      <c r="T112" s="6">
        <v>1375</v>
      </c>
      <c r="U112" s="6" t="s">
        <v>171</v>
      </c>
    </row>
    <row r="113" spans="1:21" s="3" customFormat="1" ht="103.5" customHeight="1" x14ac:dyDescent="0.2">
      <c r="A113" s="4" t="s">
        <v>94</v>
      </c>
      <c r="B113" s="6" t="s">
        <v>325</v>
      </c>
      <c r="C113" s="4" t="s">
        <v>337</v>
      </c>
      <c r="D113" s="33" t="s">
        <v>226</v>
      </c>
      <c r="E113" s="4" t="s">
        <v>4</v>
      </c>
      <c r="F113" s="4" t="s">
        <v>4</v>
      </c>
      <c r="G113" s="4" t="s">
        <v>2</v>
      </c>
      <c r="H113" s="4" t="s">
        <v>123</v>
      </c>
      <c r="I113" s="4" t="s">
        <v>124</v>
      </c>
      <c r="J113" s="14" t="s">
        <v>150</v>
      </c>
      <c r="K113" s="5">
        <v>22680000</v>
      </c>
      <c r="L113" s="5">
        <v>22680000</v>
      </c>
      <c r="M113" s="13" t="s">
        <v>159</v>
      </c>
      <c r="N113" s="4" t="s">
        <v>160</v>
      </c>
      <c r="O113" s="13" t="s">
        <v>161</v>
      </c>
      <c r="P113" s="13" t="s">
        <v>162</v>
      </c>
      <c r="Q113" s="13" t="s">
        <v>163</v>
      </c>
      <c r="R113" s="13" t="s">
        <v>165</v>
      </c>
      <c r="S113" s="13" t="s">
        <v>164</v>
      </c>
      <c r="T113" s="6">
        <v>1375</v>
      </c>
      <c r="U113" s="6" t="s">
        <v>171</v>
      </c>
    </row>
    <row r="114" spans="1:21" s="3" customFormat="1" ht="36.75" customHeight="1" x14ac:dyDescent="0.2">
      <c r="A114" s="4" t="s">
        <v>37</v>
      </c>
      <c r="B114" s="6" t="s">
        <v>325</v>
      </c>
      <c r="C114" s="4" t="s">
        <v>337</v>
      </c>
      <c r="D114" s="4" t="s">
        <v>81</v>
      </c>
      <c r="E114" s="4" t="s">
        <v>4</v>
      </c>
      <c r="F114" s="4" t="s">
        <v>4</v>
      </c>
      <c r="G114" s="4" t="s">
        <v>2</v>
      </c>
      <c r="H114" s="4" t="s">
        <v>3</v>
      </c>
      <c r="I114" s="4" t="s">
        <v>124</v>
      </c>
      <c r="J114" s="14" t="s">
        <v>150</v>
      </c>
      <c r="K114" s="5">
        <v>73080000</v>
      </c>
      <c r="L114" s="5">
        <v>73080000</v>
      </c>
      <c r="M114" s="13" t="s">
        <v>159</v>
      </c>
      <c r="N114" s="4" t="s">
        <v>160</v>
      </c>
      <c r="O114" s="13" t="s">
        <v>161</v>
      </c>
      <c r="P114" s="13" t="s">
        <v>162</v>
      </c>
      <c r="Q114" s="13" t="s">
        <v>163</v>
      </c>
      <c r="R114" s="13" t="s">
        <v>165</v>
      </c>
      <c r="S114" s="13" t="s">
        <v>164</v>
      </c>
      <c r="T114" s="6">
        <v>1375</v>
      </c>
      <c r="U114" s="6" t="s">
        <v>171</v>
      </c>
    </row>
    <row r="115" spans="1:21" s="3" customFormat="1" ht="103.5" customHeight="1" x14ac:dyDescent="0.2">
      <c r="A115" s="4" t="s">
        <v>37</v>
      </c>
      <c r="B115" s="6" t="s">
        <v>325</v>
      </c>
      <c r="C115" s="4" t="s">
        <v>337</v>
      </c>
      <c r="D115" s="4" t="s">
        <v>108</v>
      </c>
      <c r="E115" s="4" t="s">
        <v>4</v>
      </c>
      <c r="F115" s="4" t="s">
        <v>4</v>
      </c>
      <c r="G115" s="4" t="s">
        <v>2</v>
      </c>
      <c r="H115" s="4" t="s">
        <v>123</v>
      </c>
      <c r="I115" s="4" t="s">
        <v>124</v>
      </c>
      <c r="J115" s="14" t="s">
        <v>150</v>
      </c>
      <c r="K115" s="5">
        <v>60480000</v>
      </c>
      <c r="L115" s="5">
        <v>60480000</v>
      </c>
      <c r="M115" s="13" t="s">
        <v>159</v>
      </c>
      <c r="N115" s="4" t="s">
        <v>160</v>
      </c>
      <c r="O115" s="13" t="s">
        <v>161</v>
      </c>
      <c r="P115" s="13" t="s">
        <v>162</v>
      </c>
      <c r="Q115" s="13" t="s">
        <v>163</v>
      </c>
      <c r="R115" s="13" t="s">
        <v>165</v>
      </c>
      <c r="S115" s="13" t="s">
        <v>164</v>
      </c>
      <c r="T115" s="6">
        <v>1375</v>
      </c>
      <c r="U115" s="6" t="s">
        <v>171</v>
      </c>
    </row>
    <row r="116" spans="1:21" s="3" customFormat="1" ht="103.5" customHeight="1" x14ac:dyDescent="0.2">
      <c r="A116" s="4" t="s">
        <v>37</v>
      </c>
      <c r="B116" s="6" t="s">
        <v>325</v>
      </c>
      <c r="C116" s="4" t="s">
        <v>337</v>
      </c>
      <c r="D116" s="4" t="s">
        <v>169</v>
      </c>
      <c r="E116" s="4" t="s">
        <v>4</v>
      </c>
      <c r="F116" s="4" t="s">
        <v>4</v>
      </c>
      <c r="G116" s="4" t="s">
        <v>2</v>
      </c>
      <c r="H116" s="4" t="s">
        <v>123</v>
      </c>
      <c r="I116" s="4" t="s">
        <v>124</v>
      </c>
      <c r="J116" s="14" t="s">
        <v>150</v>
      </c>
      <c r="K116" s="5">
        <v>59220000</v>
      </c>
      <c r="L116" s="5">
        <v>59220000</v>
      </c>
      <c r="M116" s="13" t="s">
        <v>159</v>
      </c>
      <c r="N116" s="4" t="s">
        <v>160</v>
      </c>
      <c r="O116" s="13" t="s">
        <v>161</v>
      </c>
      <c r="P116" s="13" t="s">
        <v>162</v>
      </c>
      <c r="Q116" s="13" t="s">
        <v>163</v>
      </c>
      <c r="R116" s="13" t="s">
        <v>165</v>
      </c>
      <c r="S116" s="13"/>
      <c r="T116" s="6">
        <v>1375</v>
      </c>
      <c r="U116" s="6" t="s">
        <v>171</v>
      </c>
    </row>
    <row r="117" spans="1:21" s="3" customFormat="1" ht="108.75" customHeight="1" x14ac:dyDescent="0.2">
      <c r="A117" s="4" t="s">
        <v>37</v>
      </c>
      <c r="B117" s="6" t="s">
        <v>325</v>
      </c>
      <c r="C117" s="4" t="s">
        <v>337</v>
      </c>
      <c r="D117" s="34" t="s">
        <v>132</v>
      </c>
      <c r="E117" s="4" t="s">
        <v>4</v>
      </c>
      <c r="F117" s="4" t="s">
        <v>4</v>
      </c>
      <c r="G117" s="4" t="s">
        <v>234</v>
      </c>
      <c r="H117" s="4" t="s">
        <v>3</v>
      </c>
      <c r="I117" s="4" t="s">
        <v>124</v>
      </c>
      <c r="J117" s="14" t="s">
        <v>150</v>
      </c>
      <c r="K117" s="5">
        <v>39480000</v>
      </c>
      <c r="L117" s="5">
        <v>39480000</v>
      </c>
      <c r="M117" s="13" t="s">
        <v>159</v>
      </c>
      <c r="N117" s="4" t="s">
        <v>160</v>
      </c>
      <c r="O117" s="13" t="s">
        <v>161</v>
      </c>
      <c r="P117" s="13" t="s">
        <v>162</v>
      </c>
      <c r="Q117" s="13" t="s">
        <v>163</v>
      </c>
      <c r="R117" s="13" t="s">
        <v>165</v>
      </c>
      <c r="S117" s="13" t="s">
        <v>164</v>
      </c>
      <c r="T117" s="6">
        <v>1375</v>
      </c>
      <c r="U117" s="6" t="s">
        <v>171</v>
      </c>
    </row>
    <row r="118" spans="1:21" s="3" customFormat="1" ht="108.75" customHeight="1" x14ac:dyDescent="0.2">
      <c r="A118" s="4" t="s">
        <v>37</v>
      </c>
      <c r="B118" s="6" t="s">
        <v>325</v>
      </c>
      <c r="C118" s="4" t="s">
        <v>337</v>
      </c>
      <c r="D118" s="34" t="s">
        <v>132</v>
      </c>
      <c r="E118" s="4" t="s">
        <v>248</v>
      </c>
      <c r="F118" s="4" t="s">
        <v>248</v>
      </c>
      <c r="G118" s="4" t="s">
        <v>44</v>
      </c>
      <c r="H118" s="4" t="s">
        <v>3</v>
      </c>
      <c r="I118" s="4" t="s">
        <v>124</v>
      </c>
      <c r="J118" s="14" t="s">
        <v>150</v>
      </c>
      <c r="K118" s="5">
        <v>19740000</v>
      </c>
      <c r="L118" s="5">
        <v>19740000</v>
      </c>
      <c r="M118" s="13" t="s">
        <v>159</v>
      </c>
      <c r="N118" s="4" t="s">
        <v>160</v>
      </c>
      <c r="O118" s="13" t="s">
        <v>161</v>
      </c>
      <c r="P118" s="13" t="s">
        <v>162</v>
      </c>
      <c r="Q118" s="13" t="s">
        <v>163</v>
      </c>
      <c r="R118" s="13" t="s">
        <v>165</v>
      </c>
      <c r="S118" s="13" t="s">
        <v>164</v>
      </c>
      <c r="T118" s="6">
        <v>1375</v>
      </c>
      <c r="U118" s="6" t="s">
        <v>171</v>
      </c>
    </row>
    <row r="119" spans="1:21" s="3" customFormat="1" ht="75" customHeight="1" x14ac:dyDescent="0.2">
      <c r="A119" s="4" t="s">
        <v>37</v>
      </c>
      <c r="B119" s="6" t="s">
        <v>325</v>
      </c>
      <c r="C119" s="4" t="s">
        <v>337</v>
      </c>
      <c r="D119" s="22" t="s">
        <v>70</v>
      </c>
      <c r="E119" s="4" t="s">
        <v>4</v>
      </c>
      <c r="F119" s="4" t="s">
        <v>4</v>
      </c>
      <c r="G119" s="4" t="s">
        <v>2</v>
      </c>
      <c r="H119" s="4" t="s">
        <v>3</v>
      </c>
      <c r="I119" s="4" t="s">
        <v>124</v>
      </c>
      <c r="J119" s="14" t="s">
        <v>150</v>
      </c>
      <c r="K119" s="29">
        <v>6648733</v>
      </c>
      <c r="L119" s="29">
        <v>6648733</v>
      </c>
      <c r="M119" s="13" t="s">
        <v>159</v>
      </c>
      <c r="N119" s="4" t="s">
        <v>160</v>
      </c>
      <c r="O119" s="13" t="s">
        <v>161</v>
      </c>
      <c r="P119" s="13" t="s">
        <v>162</v>
      </c>
      <c r="Q119" s="13" t="s">
        <v>163</v>
      </c>
      <c r="R119" s="13" t="s">
        <v>165</v>
      </c>
      <c r="S119" s="13" t="s">
        <v>164</v>
      </c>
      <c r="T119" s="6">
        <v>1375</v>
      </c>
      <c r="U119" s="6" t="s">
        <v>171</v>
      </c>
    </row>
    <row r="120" spans="1:21" s="3" customFormat="1" ht="108.75" customHeight="1" x14ac:dyDescent="0.2">
      <c r="A120" s="4" t="s">
        <v>262</v>
      </c>
      <c r="B120" s="6" t="s">
        <v>325</v>
      </c>
      <c r="C120" s="4" t="s">
        <v>337</v>
      </c>
      <c r="D120" s="34" t="s">
        <v>294</v>
      </c>
      <c r="E120" s="4" t="s">
        <v>190</v>
      </c>
      <c r="F120" s="4" t="s">
        <v>173</v>
      </c>
      <c r="G120" s="4" t="s">
        <v>130</v>
      </c>
      <c r="H120" s="4" t="s">
        <v>3</v>
      </c>
      <c r="I120" s="4" t="s">
        <v>22</v>
      </c>
      <c r="J120" s="14" t="s">
        <v>150</v>
      </c>
      <c r="K120" s="5">
        <f>205545692-545692</f>
        <v>205000000</v>
      </c>
      <c r="L120" s="5">
        <f>205545692-545692</f>
        <v>205000000</v>
      </c>
      <c r="M120" s="13" t="s">
        <v>159</v>
      </c>
      <c r="N120" s="4" t="s">
        <v>160</v>
      </c>
      <c r="O120" s="13" t="s">
        <v>161</v>
      </c>
      <c r="P120" s="13" t="s">
        <v>162</v>
      </c>
      <c r="Q120" s="13" t="s">
        <v>163</v>
      </c>
      <c r="R120" s="13" t="s">
        <v>165</v>
      </c>
      <c r="S120" s="13" t="s">
        <v>164</v>
      </c>
      <c r="T120" s="6">
        <v>1375</v>
      </c>
      <c r="U120" s="6" t="s">
        <v>171</v>
      </c>
    </row>
    <row r="121" spans="1:21" s="3" customFormat="1" ht="56.25" customHeight="1" x14ac:dyDescent="0.2">
      <c r="A121" s="35" t="s">
        <v>263</v>
      </c>
      <c r="B121" s="6" t="s">
        <v>325</v>
      </c>
      <c r="C121" s="4" t="s">
        <v>337</v>
      </c>
      <c r="D121" s="4" t="s">
        <v>251</v>
      </c>
      <c r="E121" s="4" t="s">
        <v>252</v>
      </c>
      <c r="F121" s="4" t="s">
        <v>184</v>
      </c>
      <c r="G121" s="4" t="s">
        <v>130</v>
      </c>
      <c r="H121" s="4" t="s">
        <v>247</v>
      </c>
      <c r="I121" s="4" t="s">
        <v>10</v>
      </c>
      <c r="J121" s="14" t="s">
        <v>150</v>
      </c>
      <c r="K121" s="5">
        <f>14506308-3931160</f>
        <v>10575148</v>
      </c>
      <c r="L121" s="5">
        <f>14506308-3931160</f>
        <v>10575148</v>
      </c>
      <c r="M121" s="13" t="s">
        <v>159</v>
      </c>
      <c r="N121" s="4" t="s">
        <v>160</v>
      </c>
      <c r="O121" s="13" t="s">
        <v>161</v>
      </c>
      <c r="P121" s="13" t="s">
        <v>162</v>
      </c>
      <c r="Q121" s="13" t="s">
        <v>163</v>
      </c>
      <c r="R121" s="13" t="s">
        <v>165</v>
      </c>
      <c r="S121" s="13" t="s">
        <v>164</v>
      </c>
      <c r="T121" s="6">
        <v>1375</v>
      </c>
      <c r="U121" s="6" t="s">
        <v>171</v>
      </c>
    </row>
    <row r="122" spans="1:21" s="3" customFormat="1" ht="115.5" customHeight="1" x14ac:dyDescent="0.2">
      <c r="A122" s="4" t="s">
        <v>268</v>
      </c>
      <c r="B122" s="6" t="s">
        <v>325</v>
      </c>
      <c r="C122" s="4" t="s">
        <v>337</v>
      </c>
      <c r="D122" s="4" t="s">
        <v>71</v>
      </c>
      <c r="E122" s="4" t="s">
        <v>173</v>
      </c>
      <c r="F122" s="4" t="s">
        <v>290</v>
      </c>
      <c r="G122" s="4" t="s">
        <v>27</v>
      </c>
      <c r="H122" s="4" t="s">
        <v>123</v>
      </c>
      <c r="I122" s="4" t="s">
        <v>22</v>
      </c>
      <c r="J122" s="14" t="s">
        <v>150</v>
      </c>
      <c r="K122" s="5">
        <f>230000000-6648733+3931160+545692</f>
        <v>227828119</v>
      </c>
      <c r="L122" s="5">
        <f>230000000-6648733+3931160+545692</f>
        <v>227828119</v>
      </c>
      <c r="M122" s="13" t="s">
        <v>159</v>
      </c>
      <c r="N122" s="4" t="s">
        <v>160</v>
      </c>
      <c r="O122" s="13" t="s">
        <v>161</v>
      </c>
      <c r="P122" s="13" t="s">
        <v>162</v>
      </c>
      <c r="Q122" s="13" t="s">
        <v>163</v>
      </c>
      <c r="R122" s="13" t="s">
        <v>165</v>
      </c>
      <c r="S122" s="13" t="s">
        <v>164</v>
      </c>
      <c r="T122" s="6">
        <v>1375</v>
      </c>
      <c r="U122" s="6" t="s">
        <v>171</v>
      </c>
    </row>
    <row r="123" spans="1:21" s="3" customFormat="1" ht="77.25" customHeight="1" x14ac:dyDescent="0.2">
      <c r="A123" s="4" t="s">
        <v>111</v>
      </c>
      <c r="B123" s="6" t="s">
        <v>326</v>
      </c>
      <c r="C123" s="4" t="s">
        <v>338</v>
      </c>
      <c r="D123" s="4" t="s">
        <v>113</v>
      </c>
      <c r="E123" s="4" t="s">
        <v>174</v>
      </c>
      <c r="F123" s="4" t="s">
        <v>182</v>
      </c>
      <c r="G123" s="4" t="s">
        <v>6</v>
      </c>
      <c r="H123" s="4" t="s">
        <v>3</v>
      </c>
      <c r="I123" s="4" t="s">
        <v>8</v>
      </c>
      <c r="J123" s="14" t="s">
        <v>150</v>
      </c>
      <c r="K123" s="5">
        <f>180000000-22900000+6298220</f>
        <v>163398220</v>
      </c>
      <c r="L123" s="5">
        <f>180000000-22900000+6298220</f>
        <v>163398220</v>
      </c>
      <c r="M123" s="13" t="s">
        <v>159</v>
      </c>
      <c r="N123" s="4" t="s">
        <v>160</v>
      </c>
      <c r="O123" s="13" t="s">
        <v>161</v>
      </c>
      <c r="P123" s="13" t="s">
        <v>162</v>
      </c>
      <c r="Q123" s="13" t="s">
        <v>163</v>
      </c>
      <c r="R123" s="13" t="s">
        <v>165</v>
      </c>
      <c r="S123" s="13" t="s">
        <v>164</v>
      </c>
      <c r="T123" s="6">
        <v>1377</v>
      </c>
      <c r="U123" s="6" t="s">
        <v>114</v>
      </c>
    </row>
    <row r="124" spans="1:21" s="3" customFormat="1" ht="77.25" customHeight="1" x14ac:dyDescent="0.2">
      <c r="A124" s="4" t="s">
        <v>111</v>
      </c>
      <c r="B124" s="6" t="s">
        <v>326</v>
      </c>
      <c r="C124" s="4" t="s">
        <v>338</v>
      </c>
      <c r="D124" s="4" t="s">
        <v>283</v>
      </c>
      <c r="E124" s="4" t="s">
        <v>245</v>
      </c>
      <c r="F124" s="4" t="s">
        <v>245</v>
      </c>
      <c r="G124" s="4" t="s">
        <v>271</v>
      </c>
      <c r="H124" s="4" t="s">
        <v>246</v>
      </c>
      <c r="I124" s="4" t="s">
        <v>8</v>
      </c>
      <c r="J124" s="14" t="s">
        <v>150</v>
      </c>
      <c r="K124" s="5">
        <v>22900000</v>
      </c>
      <c r="L124" s="5">
        <v>22900000</v>
      </c>
      <c r="M124" s="13" t="s">
        <v>159</v>
      </c>
      <c r="N124" s="4" t="s">
        <v>160</v>
      </c>
      <c r="O124" s="13"/>
      <c r="P124" s="13"/>
      <c r="Q124" s="13"/>
      <c r="R124" s="13"/>
      <c r="S124" s="13"/>
      <c r="T124" s="6">
        <v>1377</v>
      </c>
      <c r="U124" s="6" t="s">
        <v>114</v>
      </c>
    </row>
    <row r="125" spans="1:21" s="3" customFormat="1" ht="74.25" customHeight="1" x14ac:dyDescent="0.2">
      <c r="A125" s="4" t="s">
        <v>115</v>
      </c>
      <c r="B125" s="6" t="s">
        <v>326</v>
      </c>
      <c r="C125" s="4" t="s">
        <v>338</v>
      </c>
      <c r="D125" s="4" t="s">
        <v>185</v>
      </c>
      <c r="E125" s="4" t="s">
        <v>184</v>
      </c>
      <c r="F125" s="4" t="s">
        <v>184</v>
      </c>
      <c r="G125" s="4" t="s">
        <v>9</v>
      </c>
      <c r="H125" s="4" t="s">
        <v>186</v>
      </c>
      <c r="I125" s="4" t="s">
        <v>10</v>
      </c>
      <c r="J125" s="14" t="s">
        <v>150</v>
      </c>
      <c r="K125" s="5">
        <f>20000000-6298220</f>
        <v>13701780</v>
      </c>
      <c r="L125" s="5">
        <f>20000000-6298220</f>
        <v>13701780</v>
      </c>
      <c r="M125" s="13" t="s">
        <v>159</v>
      </c>
      <c r="N125" s="4" t="s">
        <v>160</v>
      </c>
      <c r="O125" s="13" t="s">
        <v>161</v>
      </c>
      <c r="P125" s="13" t="s">
        <v>162</v>
      </c>
      <c r="Q125" s="13" t="s">
        <v>163</v>
      </c>
      <c r="R125" s="13" t="s">
        <v>165</v>
      </c>
      <c r="S125" s="13" t="s">
        <v>164</v>
      </c>
      <c r="T125" s="6">
        <v>1377</v>
      </c>
      <c r="U125" s="6" t="s">
        <v>112</v>
      </c>
    </row>
    <row r="126" spans="1:21" s="3" customFormat="1" ht="74.25" customHeight="1" x14ac:dyDescent="0.2">
      <c r="A126" s="4" t="s">
        <v>269</v>
      </c>
      <c r="B126" s="6" t="s">
        <v>326</v>
      </c>
      <c r="C126" s="4" t="s">
        <v>338</v>
      </c>
      <c r="D126" s="4" t="s">
        <v>187</v>
      </c>
      <c r="E126" s="4" t="s">
        <v>182</v>
      </c>
      <c r="F126" s="4" t="s">
        <v>291</v>
      </c>
      <c r="G126" s="4" t="s">
        <v>193</v>
      </c>
      <c r="H126" s="4" t="s">
        <v>186</v>
      </c>
      <c r="I126" s="4" t="s">
        <v>14</v>
      </c>
      <c r="J126" s="14" t="s">
        <v>150</v>
      </c>
      <c r="K126" s="5">
        <v>1300000000</v>
      </c>
      <c r="L126" s="5">
        <v>1300000000</v>
      </c>
      <c r="M126" s="13" t="s">
        <v>159</v>
      </c>
      <c r="N126" s="4" t="s">
        <v>160</v>
      </c>
      <c r="O126" s="13" t="s">
        <v>161</v>
      </c>
      <c r="P126" s="13" t="s">
        <v>162</v>
      </c>
      <c r="Q126" s="13" t="s">
        <v>163</v>
      </c>
      <c r="R126" s="13" t="s">
        <v>165</v>
      </c>
      <c r="S126" s="13" t="s">
        <v>164</v>
      </c>
      <c r="T126" s="6">
        <v>1377</v>
      </c>
      <c r="U126" s="6" t="s">
        <v>194</v>
      </c>
    </row>
    <row r="127" spans="1:21" s="3" customFormat="1" ht="74.25" customHeight="1" x14ac:dyDescent="0.2">
      <c r="A127" s="4" t="s">
        <v>35</v>
      </c>
      <c r="B127" s="6" t="s">
        <v>326</v>
      </c>
      <c r="C127" s="4" t="s">
        <v>338</v>
      </c>
      <c r="D127" s="4" t="s">
        <v>327</v>
      </c>
      <c r="E127" s="4" t="s">
        <v>182</v>
      </c>
      <c r="F127" s="4" t="s">
        <v>291</v>
      </c>
      <c r="G127" s="4" t="s">
        <v>193</v>
      </c>
      <c r="H127" s="4" t="s">
        <v>186</v>
      </c>
      <c r="I127" s="4" t="s">
        <v>17</v>
      </c>
      <c r="J127" s="14" t="s">
        <v>150</v>
      </c>
      <c r="K127" s="5">
        <v>100000000</v>
      </c>
      <c r="L127" s="5">
        <v>100000000</v>
      </c>
      <c r="M127" s="13" t="s">
        <v>159</v>
      </c>
      <c r="N127" s="4" t="s">
        <v>160</v>
      </c>
      <c r="O127" s="13" t="s">
        <v>161</v>
      </c>
      <c r="P127" s="13" t="s">
        <v>162</v>
      </c>
      <c r="Q127" s="13" t="s">
        <v>163</v>
      </c>
      <c r="R127" s="13" t="s">
        <v>165</v>
      </c>
      <c r="S127" s="13" t="s">
        <v>164</v>
      </c>
      <c r="T127" s="6">
        <v>1377</v>
      </c>
      <c r="U127" s="6" t="s">
        <v>194</v>
      </c>
    </row>
    <row r="128" spans="1:21" s="3" customFormat="1" ht="101.25" customHeight="1" x14ac:dyDescent="0.2">
      <c r="A128" s="4" t="s">
        <v>37</v>
      </c>
      <c r="B128" s="6" t="s">
        <v>328</v>
      </c>
      <c r="C128" s="4" t="s">
        <v>339</v>
      </c>
      <c r="D128" s="34" t="s">
        <v>134</v>
      </c>
      <c r="E128" s="4" t="s">
        <v>4</v>
      </c>
      <c r="F128" s="4" t="s">
        <v>4</v>
      </c>
      <c r="G128" s="4" t="s">
        <v>2</v>
      </c>
      <c r="H128" s="4" t="s">
        <v>3</v>
      </c>
      <c r="I128" s="4" t="s">
        <v>124</v>
      </c>
      <c r="J128" s="14" t="s">
        <v>150</v>
      </c>
      <c r="K128" s="5">
        <v>59220000</v>
      </c>
      <c r="L128" s="5">
        <v>59220000</v>
      </c>
      <c r="M128" s="13" t="s">
        <v>159</v>
      </c>
      <c r="N128" s="4" t="s">
        <v>160</v>
      </c>
      <c r="O128" s="13" t="s">
        <v>161</v>
      </c>
      <c r="P128" s="13" t="s">
        <v>162</v>
      </c>
      <c r="Q128" s="13" t="s">
        <v>163</v>
      </c>
      <c r="R128" s="13" t="s">
        <v>165</v>
      </c>
      <c r="S128" s="13" t="s">
        <v>164</v>
      </c>
      <c r="T128" s="6">
        <v>1382</v>
      </c>
      <c r="U128" s="6" t="s">
        <v>138</v>
      </c>
    </row>
    <row r="129" spans="1:21" s="3" customFormat="1" ht="94.5" customHeight="1" x14ac:dyDescent="0.2">
      <c r="A129" s="36" t="s">
        <v>270</v>
      </c>
      <c r="B129" s="6" t="s">
        <v>328</v>
      </c>
      <c r="C129" s="4" t="s">
        <v>339</v>
      </c>
      <c r="D129" s="37" t="s">
        <v>133</v>
      </c>
      <c r="E129" s="4" t="s">
        <v>175</v>
      </c>
      <c r="F129" s="4" t="s">
        <v>192</v>
      </c>
      <c r="G129" s="4" t="s">
        <v>242</v>
      </c>
      <c r="H129" s="4" t="s">
        <v>3</v>
      </c>
      <c r="I129" s="4" t="s">
        <v>14</v>
      </c>
      <c r="J129" s="14" t="s">
        <v>150</v>
      </c>
      <c r="K129" s="5">
        <f>1006780000-24624000</f>
        <v>982156000</v>
      </c>
      <c r="L129" s="5">
        <f>1006780000-24624000</f>
        <v>982156000</v>
      </c>
      <c r="M129" s="13" t="s">
        <v>159</v>
      </c>
      <c r="N129" s="4" t="s">
        <v>160</v>
      </c>
      <c r="O129" s="13" t="s">
        <v>161</v>
      </c>
      <c r="P129" s="13" t="s">
        <v>162</v>
      </c>
      <c r="Q129" s="13" t="s">
        <v>163</v>
      </c>
      <c r="R129" s="13" t="s">
        <v>165</v>
      </c>
      <c r="S129" s="13" t="s">
        <v>164</v>
      </c>
      <c r="T129" s="6">
        <v>1382</v>
      </c>
      <c r="U129" s="6" t="s">
        <v>138</v>
      </c>
    </row>
    <row r="130" spans="1:21" s="3" customFormat="1" ht="94.5" customHeight="1" x14ac:dyDescent="0.2">
      <c r="A130" s="4" t="s">
        <v>35</v>
      </c>
      <c r="B130" s="6" t="s">
        <v>328</v>
      </c>
      <c r="C130" s="4" t="s">
        <v>339</v>
      </c>
      <c r="D130" s="37" t="s">
        <v>238</v>
      </c>
      <c r="E130" s="4" t="s">
        <v>172</v>
      </c>
      <c r="F130" s="4" t="s">
        <v>174</v>
      </c>
      <c r="G130" s="4" t="s">
        <v>6</v>
      </c>
      <c r="H130" s="4" t="s">
        <v>123</v>
      </c>
      <c r="I130" s="4" t="s">
        <v>8</v>
      </c>
      <c r="J130" s="14" t="s">
        <v>150</v>
      </c>
      <c r="K130" s="5">
        <f>200000000+24624000</f>
        <v>224624000</v>
      </c>
      <c r="L130" s="5">
        <f>200000000+24624000</f>
        <v>224624000</v>
      </c>
      <c r="M130" s="13" t="s">
        <v>159</v>
      </c>
      <c r="N130" s="4" t="s">
        <v>160</v>
      </c>
      <c r="O130" s="13" t="s">
        <v>161</v>
      </c>
      <c r="P130" s="13" t="s">
        <v>162</v>
      </c>
      <c r="Q130" s="13" t="s">
        <v>163</v>
      </c>
      <c r="R130" s="13" t="s">
        <v>165</v>
      </c>
      <c r="S130" s="13" t="s">
        <v>164</v>
      </c>
      <c r="T130" s="6">
        <v>1382</v>
      </c>
      <c r="U130" s="6" t="s">
        <v>137</v>
      </c>
    </row>
    <row r="131" spans="1:21" s="3" customFormat="1" ht="85.5" customHeight="1" x14ac:dyDescent="0.2">
      <c r="A131" s="36" t="s">
        <v>270</v>
      </c>
      <c r="B131" s="6" t="s">
        <v>328</v>
      </c>
      <c r="C131" s="4" t="s">
        <v>339</v>
      </c>
      <c r="D131" s="38" t="s">
        <v>136</v>
      </c>
      <c r="E131" s="4" t="s">
        <v>192</v>
      </c>
      <c r="F131" s="4" t="s">
        <v>172</v>
      </c>
      <c r="G131" s="4" t="s">
        <v>44</v>
      </c>
      <c r="H131" s="4" t="s">
        <v>123</v>
      </c>
      <c r="I131" s="4" t="s">
        <v>8</v>
      </c>
      <c r="J131" s="14" t="s">
        <v>150</v>
      </c>
      <c r="K131" s="5">
        <v>150000000</v>
      </c>
      <c r="L131" s="5">
        <v>150000000</v>
      </c>
      <c r="M131" s="13" t="s">
        <v>159</v>
      </c>
      <c r="N131" s="4" t="s">
        <v>160</v>
      </c>
      <c r="O131" s="13" t="s">
        <v>161</v>
      </c>
      <c r="P131" s="13" t="s">
        <v>162</v>
      </c>
      <c r="Q131" s="13" t="s">
        <v>163</v>
      </c>
      <c r="R131" s="13" t="s">
        <v>165</v>
      </c>
      <c r="S131" s="13" t="s">
        <v>164</v>
      </c>
      <c r="T131" s="6">
        <v>1382</v>
      </c>
      <c r="U131" s="6" t="s">
        <v>137</v>
      </c>
    </row>
    <row r="132" spans="1:21" s="3" customFormat="1" ht="31.5" x14ac:dyDescent="0.2">
      <c r="A132" s="2" t="s">
        <v>274</v>
      </c>
      <c r="B132" s="2" t="s">
        <v>232</v>
      </c>
      <c r="C132" s="2" t="s">
        <v>232</v>
      </c>
      <c r="D132" s="39" t="s">
        <v>273</v>
      </c>
      <c r="E132" s="4" t="s">
        <v>245</v>
      </c>
      <c r="F132" s="4" t="s">
        <v>245</v>
      </c>
      <c r="G132" s="4" t="s">
        <v>28</v>
      </c>
      <c r="H132" s="4" t="s">
        <v>275</v>
      </c>
      <c r="I132" s="4" t="s">
        <v>235</v>
      </c>
      <c r="J132" s="14" t="s">
        <v>150</v>
      </c>
      <c r="K132" s="5">
        <f>49000000+12000000+800000-1800000-38443429-1417570</f>
        <v>20139001</v>
      </c>
      <c r="L132" s="5">
        <f>49000000+12000000+800000-1800000-38443429-1417570</f>
        <v>20139001</v>
      </c>
      <c r="M132" s="13" t="s">
        <v>159</v>
      </c>
      <c r="N132" s="4" t="s">
        <v>160</v>
      </c>
      <c r="O132" s="13" t="s">
        <v>161</v>
      </c>
      <c r="P132" s="13" t="s">
        <v>162</v>
      </c>
      <c r="Q132" s="13" t="s">
        <v>163</v>
      </c>
      <c r="R132" s="13" t="s">
        <v>165</v>
      </c>
      <c r="S132" s="13" t="s">
        <v>164</v>
      </c>
      <c r="T132" s="2"/>
      <c r="U132" s="2"/>
    </row>
    <row r="133" spans="1:21" s="3" customFormat="1" ht="28.5" x14ac:dyDescent="0.2">
      <c r="A133" s="2" t="s">
        <v>274</v>
      </c>
      <c r="B133" s="2" t="s">
        <v>232</v>
      </c>
      <c r="C133" s="2" t="s">
        <v>232</v>
      </c>
      <c r="D133" s="17" t="s">
        <v>285</v>
      </c>
      <c r="E133" s="4" t="s">
        <v>258</v>
      </c>
      <c r="F133" s="4" t="s">
        <v>309</v>
      </c>
      <c r="G133" s="4" t="s">
        <v>28</v>
      </c>
      <c r="H133" s="4" t="s">
        <v>302</v>
      </c>
      <c r="I133" s="4" t="s">
        <v>235</v>
      </c>
      <c r="J133" s="14" t="s">
        <v>150</v>
      </c>
      <c r="K133" s="5">
        <f>38443429+1417570</f>
        <v>39860999</v>
      </c>
      <c r="L133" s="5">
        <f>38443429+1417570</f>
        <v>39860999</v>
      </c>
      <c r="M133" s="13" t="s">
        <v>159</v>
      </c>
      <c r="N133" s="4" t="s">
        <v>160</v>
      </c>
      <c r="O133" s="13" t="s">
        <v>161</v>
      </c>
      <c r="P133" s="13" t="s">
        <v>162</v>
      </c>
      <c r="Q133" s="13" t="s">
        <v>163</v>
      </c>
      <c r="R133" s="13" t="s">
        <v>165</v>
      </c>
      <c r="S133" s="13" t="s">
        <v>164</v>
      </c>
      <c r="T133" s="2"/>
      <c r="U133" s="2"/>
    </row>
    <row r="134" spans="1:21" s="3" customFormat="1" ht="28.5" x14ac:dyDescent="0.2">
      <c r="A134" s="2" t="s">
        <v>274</v>
      </c>
      <c r="B134" s="2" t="s">
        <v>232</v>
      </c>
      <c r="C134" s="2" t="s">
        <v>232</v>
      </c>
      <c r="D134" s="18" t="s">
        <v>203</v>
      </c>
      <c r="E134" s="4" t="s">
        <v>232</v>
      </c>
      <c r="F134" s="4"/>
      <c r="G134" s="4"/>
      <c r="H134" s="4"/>
      <c r="I134" s="4" t="s">
        <v>232</v>
      </c>
      <c r="J134" s="14" t="s">
        <v>150</v>
      </c>
      <c r="K134" s="5">
        <v>1800000</v>
      </c>
      <c r="L134" s="5">
        <v>1800000</v>
      </c>
      <c r="M134" s="13" t="s">
        <v>159</v>
      </c>
      <c r="N134" s="4" t="s">
        <v>160</v>
      </c>
      <c r="O134" s="13" t="s">
        <v>161</v>
      </c>
      <c r="P134" s="13" t="s">
        <v>162</v>
      </c>
      <c r="Q134" s="13" t="s">
        <v>163</v>
      </c>
      <c r="R134" s="13" t="s">
        <v>165</v>
      </c>
      <c r="S134" s="13" t="s">
        <v>164</v>
      </c>
      <c r="T134" s="2"/>
      <c r="U134" s="2"/>
    </row>
    <row r="135" spans="1:21" s="3" customFormat="1" ht="42.75" x14ac:dyDescent="0.2">
      <c r="A135" s="2" t="s">
        <v>277</v>
      </c>
      <c r="B135" s="2" t="s">
        <v>232</v>
      </c>
      <c r="C135" s="2" t="s">
        <v>232</v>
      </c>
      <c r="D135" s="19" t="s">
        <v>276</v>
      </c>
      <c r="E135" s="4" t="s">
        <v>175</v>
      </c>
      <c r="F135" s="4" t="s">
        <v>175</v>
      </c>
      <c r="G135" s="4" t="s">
        <v>27</v>
      </c>
      <c r="H135" s="4" t="s">
        <v>123</v>
      </c>
      <c r="I135" s="4" t="s">
        <v>10</v>
      </c>
      <c r="J135" s="14" t="s">
        <v>150</v>
      </c>
      <c r="K135" s="5">
        <f>15000000-8000000</f>
        <v>7000000</v>
      </c>
      <c r="L135" s="5">
        <f>15000000-8000000</f>
        <v>7000000</v>
      </c>
      <c r="M135" s="13" t="s">
        <v>159</v>
      </c>
      <c r="N135" s="4" t="s">
        <v>160</v>
      </c>
      <c r="O135" s="13" t="s">
        <v>161</v>
      </c>
      <c r="P135" s="13" t="s">
        <v>162</v>
      </c>
      <c r="Q135" s="13" t="s">
        <v>163</v>
      </c>
      <c r="R135" s="13" t="s">
        <v>165</v>
      </c>
      <c r="S135" s="13" t="s">
        <v>164</v>
      </c>
      <c r="T135" s="2"/>
      <c r="U135" s="2"/>
    </row>
    <row r="136" spans="1:21" s="3" customFormat="1" ht="28.5" x14ac:dyDescent="0.2">
      <c r="A136" s="2"/>
      <c r="B136" s="2" t="s">
        <v>232</v>
      </c>
      <c r="C136" s="2" t="s">
        <v>232</v>
      </c>
      <c r="D136" s="19" t="s">
        <v>204</v>
      </c>
      <c r="E136" s="4" t="s">
        <v>254</v>
      </c>
      <c r="F136" s="4" t="s">
        <v>255</v>
      </c>
      <c r="G136" s="4" t="s">
        <v>9</v>
      </c>
      <c r="H136" s="4" t="s">
        <v>246</v>
      </c>
      <c r="I136" s="4" t="s">
        <v>10</v>
      </c>
      <c r="J136" s="14" t="s">
        <v>150</v>
      </c>
      <c r="K136" s="5">
        <v>15000000</v>
      </c>
      <c r="L136" s="5">
        <v>15000000</v>
      </c>
      <c r="M136" s="13" t="s">
        <v>159</v>
      </c>
      <c r="N136" s="4" t="s">
        <v>160</v>
      </c>
      <c r="O136" s="13" t="s">
        <v>161</v>
      </c>
      <c r="P136" s="13" t="s">
        <v>162</v>
      </c>
      <c r="Q136" s="13" t="s">
        <v>163</v>
      </c>
      <c r="R136" s="13" t="s">
        <v>165</v>
      </c>
      <c r="S136" s="13" t="s">
        <v>164</v>
      </c>
      <c r="T136" s="2"/>
      <c r="U136" s="2"/>
    </row>
    <row r="137" spans="1:21" s="3" customFormat="1" ht="28.5" x14ac:dyDescent="0.2">
      <c r="A137" s="2" t="s">
        <v>278</v>
      </c>
      <c r="B137" s="2" t="s">
        <v>232</v>
      </c>
      <c r="C137" s="2" t="s">
        <v>232</v>
      </c>
      <c r="D137" s="19" t="s">
        <v>205</v>
      </c>
      <c r="E137" s="4" t="s">
        <v>191</v>
      </c>
      <c r="F137" s="4" t="s">
        <v>192</v>
      </c>
      <c r="G137" s="4" t="s">
        <v>242</v>
      </c>
      <c r="H137" s="4" t="s">
        <v>247</v>
      </c>
      <c r="I137" s="4" t="s">
        <v>235</v>
      </c>
      <c r="J137" s="14" t="s">
        <v>150</v>
      </c>
      <c r="K137" s="5">
        <v>75000000</v>
      </c>
      <c r="L137" s="5">
        <v>75000000</v>
      </c>
      <c r="M137" s="13" t="s">
        <v>159</v>
      </c>
      <c r="N137" s="4" t="s">
        <v>160</v>
      </c>
      <c r="O137" s="13" t="s">
        <v>161</v>
      </c>
      <c r="P137" s="13" t="s">
        <v>162</v>
      </c>
      <c r="Q137" s="13" t="s">
        <v>163</v>
      </c>
      <c r="R137" s="13" t="s">
        <v>165</v>
      </c>
      <c r="S137" s="13" t="s">
        <v>164</v>
      </c>
      <c r="T137" s="2"/>
      <c r="U137" s="2"/>
    </row>
    <row r="138" spans="1:21" s="3" customFormat="1" x14ac:dyDescent="0.2">
      <c r="A138" s="2"/>
      <c r="B138" s="2" t="s">
        <v>232</v>
      </c>
      <c r="C138" s="2" t="s">
        <v>232</v>
      </c>
      <c r="D138" s="19" t="s">
        <v>206</v>
      </c>
      <c r="E138" s="4" t="s">
        <v>248</v>
      </c>
      <c r="F138" s="4" t="s">
        <v>249</v>
      </c>
      <c r="G138" s="4" t="s">
        <v>9</v>
      </c>
      <c r="H138" s="4" t="s">
        <v>250</v>
      </c>
      <c r="I138" s="4" t="s">
        <v>10</v>
      </c>
      <c r="J138" s="14" t="s">
        <v>150</v>
      </c>
      <c r="K138" s="5">
        <f>10000000+50000000-50000000</f>
        <v>10000000</v>
      </c>
      <c r="L138" s="5">
        <f>10000000+50000000-50000000</f>
        <v>10000000</v>
      </c>
      <c r="M138" s="13" t="s">
        <v>159</v>
      </c>
      <c r="N138" s="4" t="s">
        <v>160</v>
      </c>
      <c r="O138" s="13" t="s">
        <v>161</v>
      </c>
      <c r="P138" s="13" t="s">
        <v>162</v>
      </c>
      <c r="Q138" s="13" t="s">
        <v>163</v>
      </c>
      <c r="R138" s="13" t="s">
        <v>165</v>
      </c>
      <c r="S138" s="13" t="s">
        <v>164</v>
      </c>
      <c r="T138" s="2"/>
      <c r="U138" s="2"/>
    </row>
    <row r="139" spans="1:21" s="3" customFormat="1" ht="63" x14ac:dyDescent="0.2">
      <c r="A139" s="2">
        <v>78181500</v>
      </c>
      <c r="B139" s="2" t="s">
        <v>232</v>
      </c>
      <c r="C139" s="2" t="s">
        <v>232</v>
      </c>
      <c r="D139" s="40" t="s">
        <v>272</v>
      </c>
      <c r="E139" s="4" t="s">
        <v>254</v>
      </c>
      <c r="F139" s="4" t="s">
        <v>255</v>
      </c>
      <c r="G139" s="4" t="s">
        <v>295</v>
      </c>
      <c r="H139" s="4" t="s">
        <v>123</v>
      </c>
      <c r="I139" s="4" t="s">
        <v>8</v>
      </c>
      <c r="J139" s="14" t="s">
        <v>150</v>
      </c>
      <c r="K139" s="5">
        <f>50000000-7068600</f>
        <v>42931400</v>
      </c>
      <c r="L139" s="5">
        <f>50000000-7068600</f>
        <v>42931400</v>
      </c>
      <c r="M139" s="13" t="s">
        <v>159</v>
      </c>
      <c r="N139" s="4" t="s">
        <v>160</v>
      </c>
      <c r="O139" s="13" t="s">
        <v>161</v>
      </c>
      <c r="P139" s="13" t="s">
        <v>162</v>
      </c>
      <c r="Q139" s="13" t="s">
        <v>163</v>
      </c>
      <c r="R139" s="13" t="s">
        <v>165</v>
      </c>
      <c r="S139" s="13" t="s">
        <v>164</v>
      </c>
      <c r="T139" s="2"/>
      <c r="U139" s="2"/>
    </row>
    <row r="140" spans="1:21" s="3" customFormat="1" ht="94.5" x14ac:dyDescent="0.25">
      <c r="A140" s="2"/>
      <c r="B140" s="2" t="s">
        <v>232</v>
      </c>
      <c r="C140" s="2" t="s">
        <v>232</v>
      </c>
      <c r="D140" s="41" t="s">
        <v>310</v>
      </c>
      <c r="E140" s="4" t="s">
        <v>306</v>
      </c>
      <c r="F140" s="4" t="s">
        <v>254</v>
      </c>
      <c r="G140" s="4" t="s">
        <v>27</v>
      </c>
      <c r="H140" s="4" t="s">
        <v>247</v>
      </c>
      <c r="I140" s="4" t="s">
        <v>8</v>
      </c>
      <c r="J140" s="14" t="s">
        <v>150</v>
      </c>
      <c r="K140" s="5">
        <v>7068600</v>
      </c>
      <c r="L140" s="5">
        <v>7068600</v>
      </c>
      <c r="M140" s="13" t="s">
        <v>159</v>
      </c>
      <c r="N140" s="4" t="s">
        <v>160</v>
      </c>
      <c r="O140" s="13" t="s">
        <v>161</v>
      </c>
      <c r="P140" s="13" t="s">
        <v>162</v>
      </c>
      <c r="Q140" s="13" t="s">
        <v>163</v>
      </c>
      <c r="R140" s="13" t="s">
        <v>165</v>
      </c>
      <c r="S140" s="13" t="s">
        <v>164</v>
      </c>
      <c r="T140" s="2"/>
      <c r="U140" s="2"/>
    </row>
    <row r="141" spans="1:21" s="3" customFormat="1" ht="28.5" x14ac:dyDescent="0.2">
      <c r="A141" s="2" t="s">
        <v>15</v>
      </c>
      <c r="B141" s="2" t="s">
        <v>232</v>
      </c>
      <c r="C141" s="2" t="s">
        <v>232</v>
      </c>
      <c r="D141" s="19" t="s">
        <v>208</v>
      </c>
      <c r="E141" s="4" t="s">
        <v>172</v>
      </c>
      <c r="F141" s="4" t="s">
        <v>173</v>
      </c>
      <c r="G141" s="4" t="s">
        <v>5</v>
      </c>
      <c r="H141" s="4" t="s">
        <v>247</v>
      </c>
      <c r="I141" s="4" t="s">
        <v>8</v>
      </c>
      <c r="J141" s="14" t="s">
        <v>150</v>
      </c>
      <c r="K141" s="5">
        <f>46000000</f>
        <v>46000000</v>
      </c>
      <c r="L141" s="5">
        <f>46000000</f>
        <v>46000000</v>
      </c>
      <c r="M141" s="13" t="s">
        <v>159</v>
      </c>
      <c r="N141" s="4" t="s">
        <v>160</v>
      </c>
      <c r="O141" s="13" t="s">
        <v>161</v>
      </c>
      <c r="P141" s="13" t="s">
        <v>162</v>
      </c>
      <c r="Q141" s="13" t="s">
        <v>163</v>
      </c>
      <c r="R141" s="13" t="s">
        <v>165</v>
      </c>
      <c r="S141" s="13" t="s">
        <v>164</v>
      </c>
      <c r="T141" s="2"/>
      <c r="U141" s="2"/>
    </row>
    <row r="142" spans="1:21" s="3" customFormat="1" ht="31.5" customHeight="1" x14ac:dyDescent="0.2">
      <c r="A142" s="2"/>
      <c r="B142" s="2" t="s">
        <v>232</v>
      </c>
      <c r="C142" s="2" t="s">
        <v>232</v>
      </c>
      <c r="D142" s="19" t="s">
        <v>207</v>
      </c>
      <c r="E142" s="4" t="s">
        <v>176</v>
      </c>
      <c r="F142" s="4" t="s">
        <v>190</v>
      </c>
      <c r="G142" s="4" t="s">
        <v>130</v>
      </c>
      <c r="H142" s="4" t="s">
        <v>247</v>
      </c>
      <c r="I142" s="4" t="s">
        <v>10</v>
      </c>
      <c r="J142" s="14" t="s">
        <v>150</v>
      </c>
      <c r="K142" s="5">
        <v>9000000</v>
      </c>
      <c r="L142" s="5">
        <v>9000000</v>
      </c>
      <c r="M142" s="13" t="s">
        <v>159</v>
      </c>
      <c r="N142" s="4" t="s">
        <v>160</v>
      </c>
      <c r="O142" s="13" t="s">
        <v>161</v>
      </c>
      <c r="P142" s="13" t="s">
        <v>162</v>
      </c>
      <c r="Q142" s="13" t="s">
        <v>163</v>
      </c>
      <c r="R142" s="13" t="s">
        <v>165</v>
      </c>
      <c r="S142" s="13" t="s">
        <v>164</v>
      </c>
      <c r="T142" s="2"/>
      <c r="U142" s="2"/>
    </row>
    <row r="143" spans="1:21" s="3" customFormat="1" ht="42.75" x14ac:dyDescent="0.2">
      <c r="A143" s="2"/>
      <c r="B143" s="2" t="s">
        <v>232</v>
      </c>
      <c r="C143" s="2" t="s">
        <v>232</v>
      </c>
      <c r="D143" s="19" t="s">
        <v>209</v>
      </c>
      <c r="E143" s="4" t="s">
        <v>173</v>
      </c>
      <c r="F143" s="4" t="s">
        <v>254</v>
      </c>
      <c r="G143" s="4" t="s">
        <v>253</v>
      </c>
      <c r="H143" s="4" t="s">
        <v>247</v>
      </c>
      <c r="I143" s="4" t="s">
        <v>10</v>
      </c>
      <c r="J143" s="14" t="s">
        <v>150</v>
      </c>
      <c r="K143" s="5">
        <f>22000000-4815000</f>
        <v>17185000</v>
      </c>
      <c r="L143" s="5">
        <f>22000000-4815000</f>
        <v>17185000</v>
      </c>
      <c r="M143" s="13" t="s">
        <v>159</v>
      </c>
      <c r="N143" s="4" t="s">
        <v>160</v>
      </c>
      <c r="O143" s="13" t="s">
        <v>161</v>
      </c>
      <c r="P143" s="13" t="s">
        <v>162</v>
      </c>
      <c r="Q143" s="13" t="s">
        <v>163</v>
      </c>
      <c r="R143" s="13" t="s">
        <v>165</v>
      </c>
      <c r="S143" s="13" t="s">
        <v>164</v>
      </c>
      <c r="T143" s="2"/>
      <c r="U143" s="2"/>
    </row>
    <row r="144" spans="1:21" s="3" customFormat="1" ht="57" x14ac:dyDescent="0.2">
      <c r="A144" s="2"/>
      <c r="B144" s="2" t="s">
        <v>232</v>
      </c>
      <c r="C144" s="2" t="s">
        <v>232</v>
      </c>
      <c r="D144" s="19" t="s">
        <v>280</v>
      </c>
      <c r="E144" s="4" t="s">
        <v>191</v>
      </c>
      <c r="F144" s="4" t="s">
        <v>191</v>
      </c>
      <c r="G144" s="4" t="s">
        <v>9</v>
      </c>
      <c r="H144" s="4" t="s">
        <v>246</v>
      </c>
      <c r="I144" s="4" t="s">
        <v>281</v>
      </c>
      <c r="J144" s="14" t="s">
        <v>150</v>
      </c>
      <c r="K144" s="5">
        <v>4815000</v>
      </c>
      <c r="L144" s="5">
        <v>4815000</v>
      </c>
      <c r="M144" s="13" t="s">
        <v>159</v>
      </c>
      <c r="N144" s="4" t="s">
        <v>160</v>
      </c>
      <c r="O144" s="13" t="s">
        <v>161</v>
      </c>
      <c r="P144" s="13" t="s">
        <v>162</v>
      </c>
      <c r="Q144" s="13" t="s">
        <v>163</v>
      </c>
      <c r="R144" s="13" t="s">
        <v>165</v>
      </c>
      <c r="S144" s="13" t="s">
        <v>164</v>
      </c>
      <c r="T144" s="2"/>
      <c r="U144" s="2"/>
    </row>
    <row r="145" spans="1:21" s="3" customFormat="1" ht="57" x14ac:dyDescent="0.2">
      <c r="A145" s="2"/>
      <c r="B145" s="2" t="s">
        <v>232</v>
      </c>
      <c r="C145" s="2" t="s">
        <v>232</v>
      </c>
      <c r="D145" s="19" t="s">
        <v>210</v>
      </c>
      <c r="E145" s="4" t="s">
        <v>174</v>
      </c>
      <c r="F145" s="4" t="s">
        <v>255</v>
      </c>
      <c r="G145" s="4" t="s">
        <v>234</v>
      </c>
      <c r="H145" s="4" t="s">
        <v>247</v>
      </c>
      <c r="I145" s="4" t="s">
        <v>8</v>
      </c>
      <c r="J145" s="14" t="s">
        <v>150</v>
      </c>
      <c r="K145" s="5">
        <f>127200000-2280000-4920000</f>
        <v>120000000</v>
      </c>
      <c r="L145" s="5">
        <f>127200000-2280000-4920000</f>
        <v>120000000</v>
      </c>
      <c r="M145" s="13" t="s">
        <v>159</v>
      </c>
      <c r="N145" s="4" t="s">
        <v>160</v>
      </c>
      <c r="O145" s="13" t="s">
        <v>161</v>
      </c>
      <c r="P145" s="13" t="s">
        <v>162</v>
      </c>
      <c r="Q145" s="13" t="s">
        <v>163</v>
      </c>
      <c r="R145" s="13" t="s">
        <v>165</v>
      </c>
      <c r="S145" s="13" t="s">
        <v>164</v>
      </c>
      <c r="T145" s="2"/>
      <c r="U145" s="2"/>
    </row>
    <row r="146" spans="1:21" s="3" customFormat="1" ht="18.75" customHeight="1" x14ac:dyDescent="0.2">
      <c r="A146" s="2"/>
      <c r="B146" s="2" t="s">
        <v>232</v>
      </c>
      <c r="C146" s="2" t="s">
        <v>232</v>
      </c>
      <c r="D146" s="19" t="s">
        <v>211</v>
      </c>
      <c r="E146" s="4" t="s">
        <v>232</v>
      </c>
      <c r="F146" s="4" t="s">
        <v>232</v>
      </c>
      <c r="G146" s="4"/>
      <c r="H146" s="4"/>
      <c r="I146" s="4" t="s">
        <v>232</v>
      </c>
      <c r="J146" s="14" t="s">
        <v>150</v>
      </c>
      <c r="K146" s="5">
        <v>4920000</v>
      </c>
      <c r="L146" s="5">
        <v>4920000</v>
      </c>
      <c r="M146" s="13" t="s">
        <v>159</v>
      </c>
      <c r="N146" s="4" t="s">
        <v>160</v>
      </c>
      <c r="O146" s="13" t="s">
        <v>161</v>
      </c>
      <c r="P146" s="13" t="s">
        <v>162</v>
      </c>
      <c r="Q146" s="13" t="s">
        <v>163</v>
      </c>
      <c r="R146" s="13" t="s">
        <v>165</v>
      </c>
      <c r="S146" s="13" t="s">
        <v>164</v>
      </c>
      <c r="T146" s="2"/>
      <c r="U146" s="2"/>
    </row>
    <row r="147" spans="1:21" s="3" customFormat="1" ht="24" customHeight="1" x14ac:dyDescent="0.2">
      <c r="A147" s="2"/>
      <c r="B147" s="2" t="s">
        <v>232</v>
      </c>
      <c r="C147" s="2" t="s">
        <v>232</v>
      </c>
      <c r="D147" s="19" t="s">
        <v>195</v>
      </c>
      <c r="E147" s="4" t="s">
        <v>232</v>
      </c>
      <c r="F147" s="4" t="s">
        <v>232</v>
      </c>
      <c r="G147" s="4"/>
      <c r="H147" s="4"/>
      <c r="I147" s="4" t="s">
        <v>232</v>
      </c>
      <c r="J147" s="14" t="s">
        <v>150</v>
      </c>
      <c r="K147" s="5">
        <v>83939000</v>
      </c>
      <c r="L147" s="5">
        <v>83939000</v>
      </c>
      <c r="M147" s="13" t="s">
        <v>159</v>
      </c>
      <c r="N147" s="4" t="s">
        <v>160</v>
      </c>
      <c r="O147" s="13" t="s">
        <v>161</v>
      </c>
      <c r="P147" s="13" t="s">
        <v>162</v>
      </c>
      <c r="Q147" s="13" t="s">
        <v>163</v>
      </c>
      <c r="R147" s="13" t="s">
        <v>165</v>
      </c>
      <c r="S147" s="13" t="s">
        <v>164</v>
      </c>
      <c r="T147" s="2"/>
      <c r="U147" s="2"/>
    </row>
    <row r="148" spans="1:21" s="3" customFormat="1" ht="85.5" x14ac:dyDescent="0.2">
      <c r="A148" s="2">
        <v>84131500</v>
      </c>
      <c r="B148" s="2" t="s">
        <v>232</v>
      </c>
      <c r="C148" s="2" t="s">
        <v>232</v>
      </c>
      <c r="D148" s="19" t="s">
        <v>279</v>
      </c>
      <c r="E148" s="4" t="s">
        <v>184</v>
      </c>
      <c r="F148" s="4" t="s">
        <v>184</v>
      </c>
      <c r="G148" s="4" t="s">
        <v>2</v>
      </c>
      <c r="H148" s="4" t="s">
        <v>247</v>
      </c>
      <c r="I148" s="4" t="s">
        <v>8</v>
      </c>
      <c r="J148" s="14" t="s">
        <v>150</v>
      </c>
      <c r="K148" s="5">
        <f>50000000-30746083+85538439</f>
        <v>104792356</v>
      </c>
      <c r="L148" s="5">
        <f>50000000-30746083+85538439</f>
        <v>104792356</v>
      </c>
      <c r="M148" s="13" t="s">
        <v>159</v>
      </c>
      <c r="N148" s="4" t="s">
        <v>160</v>
      </c>
      <c r="O148" s="13" t="s">
        <v>161</v>
      </c>
      <c r="P148" s="13" t="s">
        <v>162</v>
      </c>
      <c r="Q148" s="13" t="s">
        <v>163</v>
      </c>
      <c r="R148" s="13" t="s">
        <v>165</v>
      </c>
      <c r="S148" s="13" t="s">
        <v>164</v>
      </c>
      <c r="T148" s="2"/>
      <c r="U148" s="2"/>
    </row>
    <row r="149" spans="1:21" s="3" customFormat="1" ht="57" x14ac:dyDescent="0.2">
      <c r="A149" s="2"/>
      <c r="B149" s="2" t="s">
        <v>232</v>
      </c>
      <c r="C149" s="2" t="s">
        <v>232</v>
      </c>
      <c r="D149" s="19" t="s">
        <v>237</v>
      </c>
      <c r="E149" s="4" t="s">
        <v>184</v>
      </c>
      <c r="F149" s="4" t="s">
        <v>184</v>
      </c>
      <c r="G149" s="4" t="s">
        <v>27</v>
      </c>
      <c r="H149" s="4" t="s">
        <v>123</v>
      </c>
      <c r="I149" s="4" t="s">
        <v>124</v>
      </c>
      <c r="J149" s="14" t="s">
        <v>150</v>
      </c>
      <c r="K149" s="5">
        <v>30746083</v>
      </c>
      <c r="L149" s="5">
        <v>30746083</v>
      </c>
      <c r="M149" s="13" t="s">
        <v>159</v>
      </c>
      <c r="N149" s="4" t="s">
        <v>160</v>
      </c>
      <c r="O149" s="13" t="s">
        <v>161</v>
      </c>
      <c r="P149" s="13" t="s">
        <v>162</v>
      </c>
      <c r="Q149" s="13" t="s">
        <v>163</v>
      </c>
      <c r="R149" s="13" t="s">
        <v>165</v>
      </c>
      <c r="S149" s="13" t="s">
        <v>164</v>
      </c>
      <c r="T149" s="2"/>
      <c r="U149" s="2"/>
    </row>
    <row r="150" spans="1:21" s="3" customFormat="1" ht="33.75" customHeight="1" x14ac:dyDescent="0.2">
      <c r="A150" s="2">
        <v>84131500</v>
      </c>
      <c r="B150" s="2" t="s">
        <v>232</v>
      </c>
      <c r="C150" s="2" t="s">
        <v>232</v>
      </c>
      <c r="D150" s="19" t="s">
        <v>279</v>
      </c>
      <c r="E150" s="4" t="s">
        <v>184</v>
      </c>
      <c r="F150" s="4" t="s">
        <v>184</v>
      </c>
      <c r="G150" s="4" t="s">
        <v>2</v>
      </c>
      <c r="H150" s="4" t="s">
        <v>247</v>
      </c>
      <c r="I150" s="4" t="s">
        <v>8</v>
      </c>
      <c r="J150" s="14" t="s">
        <v>150</v>
      </c>
      <c r="K150" s="5">
        <f>50000000+4239815</f>
        <v>54239815</v>
      </c>
      <c r="L150" s="5">
        <f>50000000+4239815</f>
        <v>54239815</v>
      </c>
      <c r="M150" s="13" t="s">
        <v>159</v>
      </c>
      <c r="N150" s="4" t="s">
        <v>160</v>
      </c>
      <c r="O150" s="13" t="s">
        <v>161</v>
      </c>
      <c r="P150" s="13" t="s">
        <v>162</v>
      </c>
      <c r="Q150" s="13" t="s">
        <v>163</v>
      </c>
      <c r="R150" s="13" t="s">
        <v>165</v>
      </c>
      <c r="S150" s="13" t="s">
        <v>164</v>
      </c>
      <c r="T150" s="2"/>
      <c r="U150" s="2"/>
    </row>
    <row r="151" spans="1:21" s="3" customFormat="1" ht="85.5" x14ac:dyDescent="0.2">
      <c r="A151" s="2">
        <v>84131500</v>
      </c>
      <c r="B151" s="2" t="s">
        <v>232</v>
      </c>
      <c r="C151" s="2" t="s">
        <v>232</v>
      </c>
      <c r="D151" s="19" t="s">
        <v>279</v>
      </c>
      <c r="E151" s="4" t="s">
        <v>184</v>
      </c>
      <c r="F151" s="4" t="s">
        <v>184</v>
      </c>
      <c r="G151" s="4" t="s">
        <v>2</v>
      </c>
      <c r="H151" s="4" t="s">
        <v>247</v>
      </c>
      <c r="I151" s="4" t="s">
        <v>8</v>
      </c>
      <c r="J151" s="14" t="s">
        <v>150</v>
      </c>
      <c r="K151" s="5">
        <f>50000000-26792262</f>
        <v>23207738</v>
      </c>
      <c r="L151" s="5">
        <f>50000000-26792262</f>
        <v>23207738</v>
      </c>
      <c r="M151" s="13" t="s">
        <v>159</v>
      </c>
      <c r="N151" s="4" t="s">
        <v>160</v>
      </c>
      <c r="O151" s="13" t="s">
        <v>161</v>
      </c>
      <c r="P151" s="13" t="s">
        <v>162</v>
      </c>
      <c r="Q151" s="13" t="s">
        <v>163</v>
      </c>
      <c r="R151" s="13" t="s">
        <v>165</v>
      </c>
      <c r="S151" s="13" t="s">
        <v>164</v>
      </c>
      <c r="T151" s="2"/>
      <c r="U151" s="2"/>
    </row>
    <row r="152" spans="1:21" s="3" customFormat="1" ht="85.5" x14ac:dyDescent="0.2">
      <c r="A152" s="2">
        <v>84131500</v>
      </c>
      <c r="B152" s="2" t="s">
        <v>232</v>
      </c>
      <c r="C152" s="2" t="s">
        <v>232</v>
      </c>
      <c r="D152" s="19" t="s">
        <v>279</v>
      </c>
      <c r="E152" s="4" t="s">
        <v>184</v>
      </c>
      <c r="F152" s="4" t="s">
        <v>184</v>
      </c>
      <c r="G152" s="4" t="s">
        <v>2</v>
      </c>
      <c r="H152" s="4" t="s">
        <v>247</v>
      </c>
      <c r="I152" s="4" t="s">
        <v>8</v>
      </c>
      <c r="J152" s="14" t="s">
        <v>150</v>
      </c>
      <c r="K152" s="5">
        <f>50000000-31961872</f>
        <v>18038128</v>
      </c>
      <c r="L152" s="5">
        <f>50000000-31961872</f>
        <v>18038128</v>
      </c>
      <c r="M152" s="13" t="s">
        <v>159</v>
      </c>
      <c r="N152" s="4" t="s">
        <v>160</v>
      </c>
      <c r="O152" s="13" t="s">
        <v>161</v>
      </c>
      <c r="P152" s="13" t="s">
        <v>162</v>
      </c>
      <c r="Q152" s="13" t="s">
        <v>163</v>
      </c>
      <c r="R152" s="13" t="s">
        <v>165</v>
      </c>
      <c r="S152" s="13" t="s">
        <v>164</v>
      </c>
      <c r="T152" s="2"/>
      <c r="U152" s="2"/>
    </row>
    <row r="153" spans="1:21" s="3" customFormat="1" ht="85.5" x14ac:dyDescent="0.2">
      <c r="A153" s="2">
        <v>84131500</v>
      </c>
      <c r="B153" s="2" t="s">
        <v>232</v>
      </c>
      <c r="C153" s="2" t="s">
        <v>232</v>
      </c>
      <c r="D153" s="19" t="s">
        <v>279</v>
      </c>
      <c r="E153" s="4" t="s">
        <v>184</v>
      </c>
      <c r="F153" s="4" t="s">
        <v>184</v>
      </c>
      <c r="G153" s="4" t="s">
        <v>2</v>
      </c>
      <c r="H153" s="4" t="s">
        <v>247</v>
      </c>
      <c r="I153" s="4" t="s">
        <v>8</v>
      </c>
      <c r="J153" s="14" t="s">
        <v>150</v>
      </c>
      <c r="K153" s="5">
        <f>50000000-31278037+253917</f>
        <v>18975880</v>
      </c>
      <c r="L153" s="5">
        <f>50000000-31278037+253917</f>
        <v>18975880</v>
      </c>
      <c r="M153" s="13" t="s">
        <v>159</v>
      </c>
      <c r="N153" s="4" t="s">
        <v>160</v>
      </c>
      <c r="O153" s="13" t="s">
        <v>161</v>
      </c>
      <c r="P153" s="13" t="s">
        <v>162</v>
      </c>
      <c r="Q153" s="13" t="s">
        <v>163</v>
      </c>
      <c r="R153" s="13" t="s">
        <v>165</v>
      </c>
      <c r="S153" s="13" t="s">
        <v>164</v>
      </c>
      <c r="T153" s="2"/>
      <c r="U153" s="2"/>
    </row>
    <row r="154" spans="1:21" s="3" customFormat="1" ht="28.5" x14ac:dyDescent="0.2">
      <c r="A154" s="2" t="s">
        <v>15</v>
      </c>
      <c r="B154" s="2" t="s">
        <v>232</v>
      </c>
      <c r="C154" s="2" t="s">
        <v>232</v>
      </c>
      <c r="D154" s="19" t="s">
        <v>212</v>
      </c>
      <c r="E154" s="4" t="s">
        <v>172</v>
      </c>
      <c r="F154" s="4" t="s">
        <v>172</v>
      </c>
      <c r="G154" s="4" t="s">
        <v>234</v>
      </c>
      <c r="H154" s="4" t="s">
        <v>247</v>
      </c>
      <c r="I154" s="4" t="s">
        <v>7</v>
      </c>
      <c r="J154" s="14" t="s">
        <v>150</v>
      </c>
      <c r="K154" s="5">
        <f>230000000-50192000</f>
        <v>179808000</v>
      </c>
      <c r="L154" s="5">
        <f>230000000-50192000</f>
        <v>179808000</v>
      </c>
      <c r="M154" s="13" t="s">
        <v>159</v>
      </c>
      <c r="N154" s="4" t="s">
        <v>160</v>
      </c>
      <c r="O154" s="13" t="s">
        <v>161</v>
      </c>
      <c r="P154" s="13" t="s">
        <v>162</v>
      </c>
      <c r="Q154" s="13" t="s">
        <v>163</v>
      </c>
      <c r="R154" s="13" t="s">
        <v>165</v>
      </c>
      <c r="S154" s="13" t="s">
        <v>164</v>
      </c>
      <c r="T154" s="2"/>
      <c r="U154" s="2"/>
    </row>
    <row r="155" spans="1:21" s="3" customFormat="1" ht="28.5" x14ac:dyDescent="0.2">
      <c r="A155" s="2"/>
      <c r="B155" s="2" t="s">
        <v>232</v>
      </c>
      <c r="C155" s="2" t="s">
        <v>232</v>
      </c>
      <c r="D155" s="19" t="s">
        <v>212</v>
      </c>
      <c r="E155" s="4" t="s">
        <v>312</v>
      </c>
      <c r="F155" s="4" t="s">
        <v>312</v>
      </c>
      <c r="G155" s="4" t="s">
        <v>5</v>
      </c>
      <c r="H155" s="4" t="s">
        <v>247</v>
      </c>
      <c r="I155" s="4" t="s">
        <v>7</v>
      </c>
      <c r="J155" s="14" t="s">
        <v>150</v>
      </c>
      <c r="K155" s="5">
        <f>230000000-179808000</f>
        <v>50192000</v>
      </c>
      <c r="L155" s="5">
        <f>230000000-179808000</f>
        <v>50192000</v>
      </c>
      <c r="M155" s="13" t="s">
        <v>159</v>
      </c>
      <c r="N155" s="4" t="s">
        <v>160</v>
      </c>
      <c r="O155" s="13" t="s">
        <v>161</v>
      </c>
      <c r="P155" s="13" t="s">
        <v>162</v>
      </c>
      <c r="Q155" s="13" t="s">
        <v>163</v>
      </c>
      <c r="R155" s="13" t="s">
        <v>165</v>
      </c>
      <c r="S155" s="13" t="s">
        <v>164</v>
      </c>
      <c r="T155" s="2"/>
      <c r="U155" s="2"/>
    </row>
    <row r="156" spans="1:21" s="3" customFormat="1" ht="28.5" x14ac:dyDescent="0.2">
      <c r="A156" s="2"/>
      <c r="B156" s="2" t="s">
        <v>232</v>
      </c>
      <c r="C156" s="2" t="s">
        <v>232</v>
      </c>
      <c r="D156" s="19" t="s">
        <v>196</v>
      </c>
      <c r="E156" s="4" t="s">
        <v>254</v>
      </c>
      <c r="F156" s="4" t="s">
        <v>255</v>
      </c>
      <c r="G156" s="4"/>
      <c r="H156" s="4"/>
      <c r="I156" s="4" t="s">
        <v>8</v>
      </c>
      <c r="J156" s="14" t="s">
        <v>150</v>
      </c>
      <c r="K156" s="5">
        <v>40000000</v>
      </c>
      <c r="L156" s="5">
        <v>40000000</v>
      </c>
      <c r="M156" s="13" t="s">
        <v>159</v>
      </c>
      <c r="N156" s="4" t="s">
        <v>160</v>
      </c>
      <c r="O156" s="13" t="s">
        <v>161</v>
      </c>
      <c r="P156" s="13" t="s">
        <v>162</v>
      </c>
      <c r="Q156" s="13" t="s">
        <v>163</v>
      </c>
      <c r="R156" s="13" t="s">
        <v>165</v>
      </c>
      <c r="S156" s="13" t="s">
        <v>164</v>
      </c>
      <c r="T156" s="2"/>
      <c r="U156" s="2"/>
    </row>
    <row r="157" spans="1:21" s="3" customFormat="1" ht="57" x14ac:dyDescent="0.2">
      <c r="A157" s="2" t="s">
        <v>341</v>
      </c>
      <c r="B157" s="2" t="s">
        <v>232</v>
      </c>
      <c r="C157" s="2" t="s">
        <v>232</v>
      </c>
      <c r="D157" s="19" t="s">
        <v>202</v>
      </c>
      <c r="E157" s="4" t="s">
        <v>175</v>
      </c>
      <c r="F157" s="4" t="s">
        <v>190</v>
      </c>
      <c r="G157" s="4" t="s">
        <v>256</v>
      </c>
      <c r="H157" s="4" t="s">
        <v>123</v>
      </c>
      <c r="I157" s="4" t="s">
        <v>8</v>
      </c>
      <c r="J157" s="14" t="s">
        <v>150</v>
      </c>
      <c r="K157" s="5">
        <v>50000000</v>
      </c>
      <c r="L157" s="5">
        <v>50000000</v>
      </c>
      <c r="M157" s="13" t="s">
        <v>159</v>
      </c>
      <c r="N157" s="4" t="s">
        <v>160</v>
      </c>
      <c r="O157" s="13" t="s">
        <v>161</v>
      </c>
      <c r="P157" s="13" t="s">
        <v>162</v>
      </c>
      <c r="Q157" s="13" t="s">
        <v>163</v>
      </c>
      <c r="R157" s="13" t="s">
        <v>165</v>
      </c>
      <c r="S157" s="13" t="s">
        <v>164</v>
      </c>
      <c r="T157" s="2"/>
      <c r="U157" s="2"/>
    </row>
    <row r="158" spans="1:21" s="3" customFormat="1" x14ac:dyDescent="0.2">
      <c r="A158" s="2"/>
      <c r="B158" s="2" t="s">
        <v>232</v>
      </c>
      <c r="C158" s="2" t="s">
        <v>232</v>
      </c>
      <c r="D158" s="19" t="s">
        <v>197</v>
      </c>
      <c r="E158" s="4" t="s">
        <v>232</v>
      </c>
      <c r="F158" s="4"/>
      <c r="G158" s="4"/>
      <c r="H158" s="4"/>
      <c r="I158" s="2" t="s">
        <v>232</v>
      </c>
      <c r="J158" s="14" t="s">
        <v>150</v>
      </c>
      <c r="K158" s="5">
        <v>14861000</v>
      </c>
      <c r="L158" s="5">
        <v>14861000</v>
      </c>
      <c r="M158" s="13" t="s">
        <v>159</v>
      </c>
      <c r="N158" s="4" t="s">
        <v>160</v>
      </c>
      <c r="O158" s="13" t="s">
        <v>161</v>
      </c>
      <c r="P158" s="13" t="s">
        <v>162</v>
      </c>
      <c r="Q158" s="13" t="s">
        <v>163</v>
      </c>
      <c r="R158" s="13" t="s">
        <v>165</v>
      </c>
      <c r="S158" s="13" t="s">
        <v>164</v>
      </c>
      <c r="T158" s="2"/>
      <c r="U158" s="2"/>
    </row>
    <row r="159" spans="1:21" s="3" customFormat="1" x14ac:dyDescent="0.2">
      <c r="A159" s="2"/>
      <c r="B159" s="2" t="s">
        <v>232</v>
      </c>
      <c r="C159" s="2" t="s">
        <v>232</v>
      </c>
      <c r="D159" s="19" t="s">
        <v>198</v>
      </c>
      <c r="E159" s="4" t="s">
        <v>232</v>
      </c>
      <c r="F159" s="4"/>
      <c r="G159" s="4"/>
      <c r="H159" s="4"/>
      <c r="I159" s="2" t="s">
        <v>232</v>
      </c>
      <c r="J159" s="14" t="s">
        <v>150</v>
      </c>
      <c r="K159" s="5">
        <f>190000*12</f>
        <v>2280000</v>
      </c>
      <c r="L159" s="5">
        <f>190000*12</f>
        <v>2280000</v>
      </c>
      <c r="M159" s="13" t="s">
        <v>159</v>
      </c>
      <c r="N159" s="4" t="s">
        <v>160</v>
      </c>
      <c r="O159" s="13" t="s">
        <v>161</v>
      </c>
      <c r="P159" s="13" t="s">
        <v>162</v>
      </c>
      <c r="Q159" s="13" t="s">
        <v>163</v>
      </c>
      <c r="R159" s="13" t="s">
        <v>165</v>
      </c>
      <c r="S159" s="13" t="s">
        <v>164</v>
      </c>
      <c r="T159" s="2"/>
      <c r="U159" s="2"/>
    </row>
    <row r="160" spans="1:21" s="3" customFormat="1" ht="28.5" x14ac:dyDescent="0.2">
      <c r="A160" s="2"/>
      <c r="B160" s="2" t="s">
        <v>232</v>
      </c>
      <c r="C160" s="2" t="s">
        <v>232</v>
      </c>
      <c r="D160" s="15" t="s">
        <v>282</v>
      </c>
      <c r="E160" s="4" t="s">
        <v>254</v>
      </c>
      <c r="F160" s="4" t="s">
        <v>255</v>
      </c>
      <c r="G160" s="4" t="s">
        <v>2</v>
      </c>
      <c r="H160" s="4" t="s">
        <v>123</v>
      </c>
      <c r="I160" s="2" t="s">
        <v>232</v>
      </c>
      <c r="J160" s="14" t="s">
        <v>150</v>
      </c>
      <c r="K160" s="5">
        <v>12000000</v>
      </c>
      <c r="L160" s="5">
        <v>12000000</v>
      </c>
      <c r="M160" s="13" t="s">
        <v>159</v>
      </c>
      <c r="N160" s="4" t="s">
        <v>160</v>
      </c>
      <c r="O160" s="13" t="s">
        <v>161</v>
      </c>
      <c r="P160" s="13" t="s">
        <v>162</v>
      </c>
      <c r="Q160" s="13" t="s">
        <v>163</v>
      </c>
      <c r="R160" s="13" t="s">
        <v>165</v>
      </c>
      <c r="S160" s="13" t="s">
        <v>164</v>
      </c>
      <c r="T160" s="2"/>
      <c r="U160" s="2"/>
    </row>
    <row r="161" spans="1:21" s="3" customFormat="1" ht="28.5" x14ac:dyDescent="0.2">
      <c r="A161" s="2"/>
      <c r="B161" s="2" t="s">
        <v>232</v>
      </c>
      <c r="C161" s="2" t="s">
        <v>232</v>
      </c>
      <c r="D161" s="19" t="s">
        <v>199</v>
      </c>
      <c r="E161" s="4" t="s">
        <v>175</v>
      </c>
      <c r="F161" s="4" t="s">
        <v>190</v>
      </c>
      <c r="G161" s="4" t="s">
        <v>44</v>
      </c>
      <c r="H161" s="4" t="s">
        <v>123</v>
      </c>
      <c r="I161" s="4" t="s">
        <v>8</v>
      </c>
      <c r="J161" s="14" t="s">
        <v>150</v>
      </c>
      <c r="K161" s="5">
        <f>85000000-16645096</f>
        <v>68354904</v>
      </c>
      <c r="L161" s="5">
        <f>85000000-16645096</f>
        <v>68354904</v>
      </c>
      <c r="M161" s="13" t="s">
        <v>159</v>
      </c>
      <c r="N161" s="4" t="s">
        <v>160</v>
      </c>
      <c r="O161" s="13" t="s">
        <v>161</v>
      </c>
      <c r="P161" s="13" t="s">
        <v>162</v>
      </c>
      <c r="Q161" s="13" t="s">
        <v>163</v>
      </c>
      <c r="R161" s="13" t="s">
        <v>165</v>
      </c>
      <c r="S161" s="13" t="s">
        <v>164</v>
      </c>
      <c r="T161" s="2"/>
      <c r="U161" s="2"/>
    </row>
    <row r="162" spans="1:21" s="3" customFormat="1" ht="28.5" x14ac:dyDescent="0.2">
      <c r="A162" s="2"/>
      <c r="B162" s="2" t="s">
        <v>232</v>
      </c>
      <c r="C162" s="2" t="s">
        <v>232</v>
      </c>
      <c r="D162" s="19" t="s">
        <v>199</v>
      </c>
      <c r="E162" s="4" t="s">
        <v>174</v>
      </c>
      <c r="F162" s="4" t="s">
        <v>182</v>
      </c>
      <c r="G162" s="4" t="s">
        <v>257</v>
      </c>
      <c r="H162" s="4" t="s">
        <v>123</v>
      </c>
      <c r="I162" s="4" t="s">
        <v>8</v>
      </c>
      <c r="J162" s="14" t="s">
        <v>150</v>
      </c>
      <c r="K162" s="5">
        <v>16645096</v>
      </c>
      <c r="L162" s="5">
        <v>16645096</v>
      </c>
      <c r="M162" s="13" t="s">
        <v>159</v>
      </c>
      <c r="N162" s="4" t="s">
        <v>160</v>
      </c>
      <c r="O162" s="13" t="s">
        <v>161</v>
      </c>
      <c r="P162" s="13" t="s">
        <v>162</v>
      </c>
      <c r="Q162" s="13" t="s">
        <v>163</v>
      </c>
      <c r="R162" s="13" t="s">
        <v>165</v>
      </c>
      <c r="S162" s="13" t="s">
        <v>164</v>
      </c>
      <c r="T162" s="2"/>
      <c r="U162" s="2"/>
    </row>
    <row r="163" spans="1:21" s="3" customFormat="1" x14ac:dyDescent="0.2">
      <c r="A163" s="2"/>
      <c r="B163" s="2" t="s">
        <v>232</v>
      </c>
      <c r="C163" s="2" t="s">
        <v>232</v>
      </c>
      <c r="D163" s="19" t="s">
        <v>200</v>
      </c>
      <c r="E163" s="2" t="s">
        <v>258</v>
      </c>
      <c r="F163" s="2" t="s">
        <v>258</v>
      </c>
      <c r="G163" s="2"/>
      <c r="H163" s="2"/>
      <c r="I163" s="2" t="s">
        <v>235</v>
      </c>
      <c r="J163" s="14" t="s">
        <v>150</v>
      </c>
      <c r="K163" s="5">
        <v>75443000</v>
      </c>
      <c r="L163" s="5">
        <v>75443000</v>
      </c>
      <c r="M163" s="13" t="s">
        <v>159</v>
      </c>
      <c r="N163" s="4" t="s">
        <v>160</v>
      </c>
      <c r="O163" s="13" t="s">
        <v>161</v>
      </c>
      <c r="P163" s="13" t="s">
        <v>162</v>
      </c>
      <c r="Q163" s="13" t="s">
        <v>163</v>
      </c>
      <c r="R163" s="13" t="s">
        <v>165</v>
      </c>
      <c r="S163" s="13" t="s">
        <v>164</v>
      </c>
      <c r="T163" s="2"/>
      <c r="U163" s="2"/>
    </row>
    <row r="164" spans="1:21" s="3" customFormat="1" ht="42.75" x14ac:dyDescent="0.2">
      <c r="A164" s="2" t="s">
        <v>261</v>
      </c>
      <c r="B164" s="2" t="s">
        <v>232</v>
      </c>
      <c r="C164" s="2" t="s">
        <v>232</v>
      </c>
      <c r="D164" s="42" t="s">
        <v>259</v>
      </c>
      <c r="E164" s="4" t="s">
        <v>175</v>
      </c>
      <c r="F164" s="4" t="s">
        <v>190</v>
      </c>
      <c r="G164" s="2">
        <v>12</v>
      </c>
      <c r="H164" s="2" t="s">
        <v>123</v>
      </c>
      <c r="I164" s="4" t="s">
        <v>8</v>
      </c>
      <c r="J164" s="14" t="s">
        <v>150</v>
      </c>
      <c r="K164" s="5">
        <f>62000000-31295570</f>
        <v>30704430</v>
      </c>
      <c r="L164" s="5">
        <f>62000000-31295570</f>
        <v>30704430</v>
      </c>
      <c r="M164" s="13" t="s">
        <v>159</v>
      </c>
      <c r="N164" s="4" t="s">
        <v>160</v>
      </c>
      <c r="O164" s="13" t="s">
        <v>161</v>
      </c>
      <c r="P164" s="13" t="s">
        <v>162</v>
      </c>
      <c r="Q164" s="13" t="s">
        <v>163</v>
      </c>
      <c r="R164" s="13" t="s">
        <v>165</v>
      </c>
      <c r="S164" s="13" t="s">
        <v>164</v>
      </c>
      <c r="T164" s="2"/>
      <c r="U164" s="2"/>
    </row>
    <row r="165" spans="1:21" s="3" customFormat="1" ht="28.5" x14ac:dyDescent="0.2">
      <c r="A165" s="2"/>
      <c r="B165" s="2" t="s">
        <v>232</v>
      </c>
      <c r="C165" s="2" t="s">
        <v>232</v>
      </c>
      <c r="D165" s="42" t="s">
        <v>260</v>
      </c>
      <c r="E165" s="4" t="s">
        <v>254</v>
      </c>
      <c r="F165" s="4" t="s">
        <v>255</v>
      </c>
      <c r="G165" s="2">
        <v>2</v>
      </c>
      <c r="H165" s="2" t="s">
        <v>123</v>
      </c>
      <c r="I165" s="4" t="s">
        <v>8</v>
      </c>
      <c r="J165" s="14" t="s">
        <v>150</v>
      </c>
      <c r="K165" s="5">
        <v>31295570</v>
      </c>
      <c r="L165" s="5">
        <v>31295570</v>
      </c>
      <c r="M165" s="13" t="s">
        <v>159</v>
      </c>
      <c r="N165" s="4" t="s">
        <v>160</v>
      </c>
      <c r="O165" s="13" t="s">
        <v>161</v>
      </c>
      <c r="P165" s="13" t="s">
        <v>162</v>
      </c>
      <c r="Q165" s="13" t="s">
        <v>163</v>
      </c>
      <c r="R165" s="13" t="s">
        <v>165</v>
      </c>
      <c r="S165" s="13" t="s">
        <v>164</v>
      </c>
      <c r="T165" s="2"/>
      <c r="U165" s="2"/>
    </row>
    <row r="166" spans="1:21" s="3" customFormat="1" ht="63" x14ac:dyDescent="0.25">
      <c r="A166" s="2">
        <v>78181500</v>
      </c>
      <c r="B166" s="2" t="s">
        <v>232</v>
      </c>
      <c r="C166" s="2" t="s">
        <v>232</v>
      </c>
      <c r="D166" s="41" t="s">
        <v>272</v>
      </c>
      <c r="E166" s="4" t="s">
        <v>254</v>
      </c>
      <c r="F166" s="4" t="s">
        <v>255</v>
      </c>
      <c r="G166" s="4" t="s">
        <v>295</v>
      </c>
      <c r="H166" s="4" t="s">
        <v>123</v>
      </c>
      <c r="I166" s="4" t="s">
        <v>8</v>
      </c>
      <c r="J166" s="14" t="s">
        <v>150</v>
      </c>
      <c r="K166" s="5">
        <f>126000000-25136210</f>
        <v>100863790</v>
      </c>
      <c r="L166" s="5">
        <f>126000000-25136210</f>
        <v>100863790</v>
      </c>
      <c r="M166" s="13" t="s">
        <v>159</v>
      </c>
      <c r="N166" s="4" t="s">
        <v>160</v>
      </c>
      <c r="O166" s="13" t="s">
        <v>161</v>
      </c>
      <c r="P166" s="13" t="s">
        <v>162</v>
      </c>
      <c r="Q166" s="13" t="s">
        <v>163</v>
      </c>
      <c r="R166" s="13" t="s">
        <v>165</v>
      </c>
      <c r="S166" s="13" t="s">
        <v>164</v>
      </c>
      <c r="T166" s="2"/>
      <c r="U166" s="2"/>
    </row>
    <row r="167" spans="1:21" s="3" customFormat="1" ht="94.5" x14ac:dyDescent="0.25">
      <c r="A167" s="2"/>
      <c r="B167" s="2" t="s">
        <v>232</v>
      </c>
      <c r="C167" s="2" t="s">
        <v>232</v>
      </c>
      <c r="D167" s="41" t="s">
        <v>310</v>
      </c>
      <c r="E167" s="4" t="s">
        <v>306</v>
      </c>
      <c r="F167" s="4" t="s">
        <v>254</v>
      </c>
      <c r="G167" s="4" t="s">
        <v>27</v>
      </c>
      <c r="H167" s="4" t="s">
        <v>247</v>
      </c>
      <c r="I167" s="4" t="s">
        <v>8</v>
      </c>
      <c r="J167" s="14" t="s">
        <v>150</v>
      </c>
      <c r="K167" s="5">
        <v>25136210</v>
      </c>
      <c r="L167" s="5">
        <v>25136210</v>
      </c>
      <c r="M167" s="13" t="s">
        <v>159</v>
      </c>
      <c r="N167" s="4" t="s">
        <v>160</v>
      </c>
      <c r="O167" s="13" t="s">
        <v>161</v>
      </c>
      <c r="P167" s="13" t="s">
        <v>162</v>
      </c>
      <c r="Q167" s="13" t="s">
        <v>163</v>
      </c>
      <c r="R167" s="13" t="s">
        <v>165</v>
      </c>
      <c r="S167" s="13" t="s">
        <v>164</v>
      </c>
      <c r="T167" s="2"/>
      <c r="U167" s="2"/>
    </row>
    <row r="168" spans="1:21" s="3" customFormat="1" x14ac:dyDescent="0.2">
      <c r="A168" s="2"/>
      <c r="B168" s="2" t="s">
        <v>232</v>
      </c>
      <c r="C168" s="2" t="s">
        <v>232</v>
      </c>
      <c r="D168" s="19" t="s">
        <v>201</v>
      </c>
      <c r="E168" s="4" t="s">
        <v>176</v>
      </c>
      <c r="F168" s="4" t="s">
        <v>172</v>
      </c>
      <c r="G168" s="4" t="s">
        <v>295</v>
      </c>
      <c r="H168" s="4" t="s">
        <v>123</v>
      </c>
      <c r="I168" s="4" t="s">
        <v>281</v>
      </c>
      <c r="J168" s="14" t="s">
        <v>150</v>
      </c>
      <c r="K168" s="5">
        <f>28000000-10000000</f>
        <v>18000000</v>
      </c>
      <c r="L168" s="5">
        <f>28000000-10000000</f>
        <v>18000000</v>
      </c>
      <c r="M168" s="13" t="s">
        <v>159</v>
      </c>
      <c r="N168" s="4" t="s">
        <v>160</v>
      </c>
      <c r="O168" s="13" t="s">
        <v>161</v>
      </c>
      <c r="P168" s="13" t="s">
        <v>162</v>
      </c>
      <c r="Q168" s="13" t="s">
        <v>163</v>
      </c>
      <c r="R168" s="13" t="s">
        <v>165</v>
      </c>
      <c r="S168" s="13" t="s">
        <v>164</v>
      </c>
      <c r="T168" s="2"/>
      <c r="U168" s="2"/>
    </row>
    <row r="169" spans="1:21" s="3" customFormat="1" ht="60" x14ac:dyDescent="0.2">
      <c r="A169" s="2" t="s">
        <v>293</v>
      </c>
      <c r="B169" s="2" t="s">
        <v>232</v>
      </c>
      <c r="C169" s="2" t="s">
        <v>232</v>
      </c>
      <c r="D169" s="16" t="s">
        <v>292</v>
      </c>
      <c r="E169" s="4" t="s">
        <v>192</v>
      </c>
      <c r="F169" s="4" t="s">
        <v>254</v>
      </c>
      <c r="G169" s="4" t="s">
        <v>5</v>
      </c>
      <c r="H169" s="4" t="s">
        <v>247</v>
      </c>
      <c r="I169" s="4" t="s">
        <v>281</v>
      </c>
      <c r="J169" s="14" t="s">
        <v>150</v>
      </c>
      <c r="K169" s="5">
        <v>10000000</v>
      </c>
      <c r="L169" s="5">
        <v>10000000</v>
      </c>
      <c r="M169" s="13" t="s">
        <v>159</v>
      </c>
      <c r="N169" s="4" t="s">
        <v>160</v>
      </c>
      <c r="O169" s="13" t="s">
        <v>161</v>
      </c>
      <c r="P169" s="13" t="s">
        <v>162</v>
      </c>
      <c r="Q169" s="13" t="s">
        <v>163</v>
      </c>
      <c r="R169" s="13" t="s">
        <v>165</v>
      </c>
      <c r="S169" s="13" t="s">
        <v>164</v>
      </c>
      <c r="T169" s="2"/>
      <c r="U169" s="2"/>
    </row>
    <row r="170" spans="1:21" s="3" customFormat="1" ht="57" x14ac:dyDescent="0.2">
      <c r="A170" s="2" t="s">
        <v>341</v>
      </c>
      <c r="B170" s="2" t="s">
        <v>232</v>
      </c>
      <c r="C170" s="2" t="s">
        <v>232</v>
      </c>
      <c r="D170" s="19" t="s">
        <v>202</v>
      </c>
      <c r="E170" s="4" t="s">
        <v>175</v>
      </c>
      <c r="F170" s="4" t="s">
        <v>176</v>
      </c>
      <c r="G170" s="4" t="s">
        <v>256</v>
      </c>
      <c r="H170" s="4" t="s">
        <v>123</v>
      </c>
      <c r="I170" s="4" t="s">
        <v>8</v>
      </c>
      <c r="J170" s="14" t="s">
        <v>150</v>
      </c>
      <c r="K170" s="5">
        <v>10000000</v>
      </c>
      <c r="L170" s="5">
        <v>10000000</v>
      </c>
      <c r="M170" s="13" t="s">
        <v>159</v>
      </c>
      <c r="N170" s="4" t="s">
        <v>160</v>
      </c>
      <c r="O170" s="13" t="s">
        <v>161</v>
      </c>
      <c r="P170" s="13" t="s">
        <v>162</v>
      </c>
      <c r="Q170" s="13" t="s">
        <v>163</v>
      </c>
      <c r="R170" s="13" t="s">
        <v>165</v>
      </c>
      <c r="S170" s="13" t="s">
        <v>164</v>
      </c>
      <c r="T170" s="2"/>
      <c r="U170" s="2"/>
    </row>
    <row r="171" spans="1:21" s="3" customFormat="1" ht="57" x14ac:dyDescent="0.2">
      <c r="A171" s="2" t="s">
        <v>341</v>
      </c>
      <c r="B171" s="2" t="s">
        <v>232</v>
      </c>
      <c r="C171" s="2" t="s">
        <v>232</v>
      </c>
      <c r="D171" s="19" t="s">
        <v>202</v>
      </c>
      <c r="E171" s="4" t="s">
        <v>175</v>
      </c>
      <c r="F171" s="4" t="s">
        <v>176</v>
      </c>
      <c r="G171" s="4" t="s">
        <v>256</v>
      </c>
      <c r="H171" s="4" t="s">
        <v>123</v>
      </c>
      <c r="I171" s="4" t="s">
        <v>8</v>
      </c>
      <c r="J171" s="14" t="s">
        <v>150</v>
      </c>
      <c r="K171" s="5">
        <v>20000000</v>
      </c>
      <c r="L171" s="5">
        <v>20000000</v>
      </c>
      <c r="M171" s="13" t="s">
        <v>159</v>
      </c>
      <c r="N171" s="4" t="s">
        <v>160</v>
      </c>
      <c r="O171" s="13" t="s">
        <v>161</v>
      </c>
      <c r="P171" s="13" t="s">
        <v>162</v>
      </c>
      <c r="Q171" s="13" t="s">
        <v>163</v>
      </c>
      <c r="R171" s="13" t="s">
        <v>165</v>
      </c>
      <c r="S171" s="13" t="s">
        <v>164</v>
      </c>
      <c r="T171" s="2"/>
      <c r="U171" s="2"/>
    </row>
    <row r="172" spans="1:21" s="3" customFormat="1" ht="57" x14ac:dyDescent="0.2">
      <c r="A172" s="2" t="s">
        <v>341</v>
      </c>
      <c r="B172" s="2" t="s">
        <v>232</v>
      </c>
      <c r="C172" s="2" t="s">
        <v>232</v>
      </c>
      <c r="D172" s="19" t="s">
        <v>202</v>
      </c>
      <c r="E172" s="4" t="s">
        <v>175</v>
      </c>
      <c r="F172" s="4" t="s">
        <v>176</v>
      </c>
      <c r="G172" s="4" t="s">
        <v>256</v>
      </c>
      <c r="H172" s="4" t="s">
        <v>123</v>
      </c>
      <c r="I172" s="4" t="s">
        <v>8</v>
      </c>
      <c r="J172" s="14" t="s">
        <v>150</v>
      </c>
      <c r="K172" s="5">
        <v>20000000</v>
      </c>
      <c r="L172" s="5">
        <v>20000000</v>
      </c>
      <c r="M172" s="13" t="s">
        <v>159</v>
      </c>
      <c r="N172" s="4" t="s">
        <v>160</v>
      </c>
      <c r="O172" s="13" t="s">
        <v>161</v>
      </c>
      <c r="P172" s="13" t="s">
        <v>162</v>
      </c>
      <c r="Q172" s="13" t="s">
        <v>163</v>
      </c>
      <c r="R172" s="13" t="s">
        <v>165</v>
      </c>
      <c r="S172" s="13" t="s">
        <v>164</v>
      </c>
      <c r="T172" s="2"/>
      <c r="U172" s="2"/>
    </row>
  </sheetData>
  <autoFilter ref="A1:AR131"/>
  <printOptions horizontalCentered="1"/>
  <pageMargins left="0.70866141732283472" right="0.70866141732283472" top="0.74803149606299213" bottom="0.74803149606299213" header="0.31496062992125984" footer="0.31496062992125984"/>
  <pageSetup paperSize="9" scale="1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PAA INVERSION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ETHIKA C&amp;E</dc:creator>
  <cp:lastModifiedBy>Laura Melissa Gonzalez Lopez</cp:lastModifiedBy>
  <cp:lastPrinted>2019-02-07T16:20:12Z</cp:lastPrinted>
  <dcterms:created xsi:type="dcterms:W3CDTF">2018-09-04T20:36:26Z</dcterms:created>
  <dcterms:modified xsi:type="dcterms:W3CDTF">2019-05-17T18:00:31Z</dcterms:modified>
</cp:coreProperties>
</file>