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Gonzalez\Desktop\"/>
    </mc:Choice>
  </mc:AlternateContent>
  <bookViews>
    <workbookView xWindow="0" yWindow="0" windowWidth="28395" windowHeight="119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4" i="1" l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U90" i="1"/>
  <c r="V89" i="1"/>
  <c r="U89" i="1"/>
  <c r="U88" i="1"/>
  <c r="U87" i="1"/>
  <c r="U86" i="1"/>
  <c r="U85" i="1"/>
  <c r="V84" i="1"/>
  <c r="U84" i="1"/>
  <c r="V83" i="1"/>
  <c r="U83" i="1"/>
  <c r="AP82" i="1"/>
  <c r="AN82" i="1"/>
  <c r="AM82" i="1"/>
  <c r="AL82" i="1"/>
  <c r="AK82" i="1"/>
  <c r="V82" i="1"/>
  <c r="U82" i="1"/>
  <c r="AP81" i="1"/>
  <c r="AN81" i="1"/>
  <c r="AM81" i="1"/>
  <c r="AL81" i="1"/>
  <c r="AK81" i="1"/>
  <c r="V81" i="1"/>
  <c r="U81" i="1"/>
  <c r="AN80" i="1"/>
  <c r="AP80" i="1" s="1"/>
  <c r="AM80" i="1"/>
  <c r="AL80" i="1"/>
  <c r="AK80" i="1"/>
  <c r="U80" i="1"/>
  <c r="AL79" i="1"/>
  <c r="AN79" i="1" s="1"/>
  <c r="AK79" i="1"/>
  <c r="V79" i="1"/>
  <c r="U79" i="1"/>
  <c r="AK78" i="1"/>
  <c r="AL78" i="1" s="1"/>
  <c r="V78" i="1"/>
  <c r="U78" i="1"/>
  <c r="AK77" i="1"/>
  <c r="AL77" i="1" s="1"/>
  <c r="V77" i="1"/>
  <c r="U77" i="1"/>
  <c r="AK76" i="1"/>
  <c r="AL76" i="1" s="1"/>
  <c r="V76" i="1"/>
  <c r="U76" i="1"/>
  <c r="AK75" i="1"/>
  <c r="AL75" i="1" s="1"/>
  <c r="U75" i="1"/>
  <c r="U74" i="1"/>
  <c r="AK73" i="1"/>
  <c r="AL73" i="1" s="1"/>
  <c r="U73" i="1"/>
  <c r="AP72" i="1"/>
  <c r="AN72" i="1"/>
  <c r="AM72" i="1"/>
  <c r="AL72" i="1"/>
  <c r="AK72" i="1"/>
  <c r="U72" i="1"/>
  <c r="AO71" i="1"/>
  <c r="AN71" i="1"/>
  <c r="AM71" i="1"/>
  <c r="AP71" i="1" s="1"/>
  <c r="AK71" i="1"/>
  <c r="U71" i="1"/>
  <c r="AK70" i="1"/>
  <c r="AL70" i="1" s="1"/>
  <c r="U70" i="1"/>
  <c r="AK69" i="1"/>
  <c r="AL69" i="1" s="1"/>
  <c r="AJ69" i="1"/>
  <c r="U69" i="1"/>
  <c r="AK68" i="1"/>
  <c r="AL68" i="1" s="1"/>
  <c r="AJ68" i="1"/>
  <c r="U68" i="1"/>
  <c r="AP67" i="1"/>
  <c r="AN67" i="1"/>
  <c r="AM67" i="1"/>
  <c r="AL67" i="1"/>
  <c r="AK67" i="1"/>
  <c r="AJ67" i="1"/>
  <c r="U67" i="1"/>
  <c r="AP66" i="1"/>
  <c r="AN66" i="1"/>
  <c r="AM66" i="1"/>
  <c r="AL66" i="1"/>
  <c r="AK66" i="1"/>
  <c r="AJ66" i="1" s="1"/>
  <c r="U66" i="1"/>
  <c r="AN65" i="1"/>
  <c r="AP65" i="1" s="1"/>
  <c r="AM65" i="1"/>
  <c r="AL65" i="1"/>
  <c r="AK65" i="1"/>
  <c r="AJ65" i="1" s="1"/>
  <c r="U65" i="1"/>
  <c r="AN64" i="1"/>
  <c r="AM64" i="1"/>
  <c r="AP64" i="1" s="1"/>
  <c r="AL64" i="1"/>
  <c r="AK64" i="1"/>
  <c r="U64" i="1"/>
  <c r="AK63" i="1"/>
  <c r="AL63" i="1" s="1"/>
  <c r="U63" i="1"/>
  <c r="AP62" i="1"/>
  <c r="AN62" i="1"/>
  <c r="AM62" i="1"/>
  <c r="AL62" i="1"/>
  <c r="AK62" i="1"/>
  <c r="U62" i="1"/>
  <c r="AP61" i="1"/>
  <c r="AN61" i="1"/>
  <c r="AM61" i="1"/>
  <c r="AL61" i="1"/>
  <c r="AK61" i="1"/>
  <c r="U61" i="1"/>
  <c r="AN60" i="1"/>
  <c r="AM60" i="1"/>
  <c r="AP60" i="1" s="1"/>
  <c r="AL60" i="1"/>
  <c r="AK60" i="1"/>
  <c r="U60" i="1"/>
  <c r="AK59" i="1"/>
  <c r="AL59" i="1" s="1"/>
  <c r="U59" i="1"/>
  <c r="AK58" i="1"/>
  <c r="AL58" i="1" s="1"/>
  <c r="U58" i="1"/>
  <c r="AO57" i="1"/>
  <c r="AN57" i="1"/>
  <c r="AL57" i="1"/>
  <c r="AM57" i="1" s="1"/>
  <c r="AP57" i="1" s="1"/>
  <c r="U57" i="1"/>
  <c r="AP56" i="1"/>
  <c r="AO56" i="1"/>
  <c r="AN56" i="1"/>
  <c r="AM56" i="1"/>
  <c r="AL56" i="1"/>
  <c r="AK56" i="1"/>
  <c r="U56" i="1"/>
  <c r="AO55" i="1"/>
  <c r="AP55" i="1" s="1"/>
  <c r="AN55" i="1"/>
  <c r="AM55" i="1"/>
  <c r="AL55" i="1"/>
  <c r="AK55" i="1"/>
  <c r="U55" i="1"/>
  <c r="AO54" i="1"/>
  <c r="AN54" i="1"/>
  <c r="AM54" i="1"/>
  <c r="AP54" i="1" s="1"/>
  <c r="AL54" i="1"/>
  <c r="AK54" i="1"/>
  <c r="U54" i="1"/>
  <c r="AL53" i="1"/>
  <c r="AN53" i="1" s="1"/>
  <c r="AK53" i="1"/>
  <c r="V53" i="1"/>
  <c r="U53" i="1"/>
  <c r="AK52" i="1"/>
  <c r="AL52" i="1" s="1"/>
  <c r="U52" i="1"/>
  <c r="AK51" i="1"/>
  <c r="AL51" i="1" s="1"/>
  <c r="U51" i="1"/>
  <c r="AP50" i="1"/>
  <c r="AO50" i="1"/>
  <c r="AN50" i="1"/>
  <c r="AM50" i="1"/>
  <c r="AK50" i="1"/>
  <c r="U50" i="1"/>
  <c r="AO49" i="1"/>
  <c r="AP49" i="1" s="1"/>
  <c r="AN49" i="1"/>
  <c r="AM49" i="1"/>
  <c r="AK49" i="1"/>
  <c r="U49" i="1"/>
  <c r="AN48" i="1"/>
  <c r="AM48" i="1"/>
  <c r="AL48" i="1"/>
  <c r="AO48" i="1" s="1"/>
  <c r="AK48" i="1"/>
  <c r="U48" i="1"/>
  <c r="AK47" i="1"/>
  <c r="AL47" i="1" s="1"/>
  <c r="U47" i="1"/>
  <c r="AK46" i="1"/>
  <c r="AL46" i="1" s="1"/>
  <c r="U46" i="1"/>
  <c r="AO45" i="1"/>
  <c r="AN45" i="1"/>
  <c r="AL45" i="1"/>
  <c r="AM45" i="1" s="1"/>
  <c r="AP45" i="1" s="1"/>
  <c r="AK45" i="1"/>
  <c r="U45" i="1"/>
  <c r="AP44" i="1"/>
  <c r="AN44" i="1"/>
  <c r="AM44" i="1"/>
  <c r="AL44" i="1"/>
  <c r="AK44" i="1"/>
  <c r="U44" i="1"/>
  <c r="AN43" i="1"/>
  <c r="AM43" i="1"/>
  <c r="AP43" i="1" s="1"/>
  <c r="AL43" i="1"/>
  <c r="AK43" i="1"/>
  <c r="U43" i="1"/>
  <c r="AK42" i="1"/>
  <c r="AL42" i="1" s="1"/>
  <c r="U42" i="1"/>
  <c r="AK41" i="1"/>
  <c r="AL41" i="1" s="1"/>
  <c r="U41" i="1"/>
  <c r="AP40" i="1"/>
  <c r="AN40" i="1"/>
  <c r="AM40" i="1"/>
  <c r="AK40" i="1"/>
  <c r="U40" i="1"/>
  <c r="AL39" i="1"/>
  <c r="AN39" i="1" s="1"/>
  <c r="AK39" i="1"/>
  <c r="U39" i="1"/>
  <c r="AK38" i="1"/>
  <c r="AL38" i="1" s="1"/>
  <c r="U38" i="1"/>
  <c r="AP37" i="1"/>
  <c r="AN37" i="1"/>
  <c r="AM37" i="1"/>
  <c r="AL37" i="1"/>
  <c r="AK37" i="1"/>
  <c r="U37" i="1"/>
  <c r="AN36" i="1"/>
  <c r="AP36" i="1" s="1"/>
  <c r="AM36" i="1"/>
  <c r="AL36" i="1"/>
  <c r="AK36" i="1"/>
  <c r="U36" i="1"/>
  <c r="AL35" i="1"/>
  <c r="AN35" i="1" s="1"/>
  <c r="AK35" i="1"/>
  <c r="U35" i="1"/>
  <c r="AK34" i="1"/>
  <c r="AL34" i="1" s="1"/>
  <c r="U34" i="1"/>
  <c r="AP33" i="1"/>
  <c r="AN33" i="1"/>
  <c r="AM33" i="1"/>
  <c r="AL33" i="1"/>
  <c r="AK33" i="1"/>
  <c r="U33" i="1"/>
  <c r="AO32" i="1"/>
  <c r="AP32" i="1" s="1"/>
  <c r="AN32" i="1"/>
  <c r="AM32" i="1"/>
  <c r="AL32" i="1"/>
  <c r="AK32" i="1"/>
  <c r="U32" i="1"/>
  <c r="AN31" i="1"/>
  <c r="AM31" i="1"/>
  <c r="AP31" i="1" s="1"/>
  <c r="AL31" i="1"/>
  <c r="AK31" i="1"/>
  <c r="U31" i="1"/>
  <c r="AL30" i="1"/>
  <c r="AO30" i="1" s="1"/>
  <c r="AK30" i="1"/>
  <c r="U30" i="1"/>
  <c r="AK29" i="1"/>
  <c r="AL29" i="1" s="1"/>
  <c r="U29" i="1"/>
  <c r="AO28" i="1"/>
  <c r="AN28" i="1"/>
  <c r="AL28" i="1"/>
  <c r="AM28" i="1" s="1"/>
  <c r="AP28" i="1" s="1"/>
  <c r="AK28" i="1"/>
  <c r="U28" i="1"/>
  <c r="AP27" i="1"/>
  <c r="AN27" i="1"/>
  <c r="AM27" i="1"/>
  <c r="AL27" i="1"/>
  <c r="AK27" i="1"/>
  <c r="U27" i="1"/>
  <c r="AN26" i="1"/>
  <c r="AM26" i="1"/>
  <c r="AP26" i="1" s="1"/>
  <c r="AL26" i="1"/>
  <c r="AK26" i="1"/>
  <c r="U26" i="1"/>
  <c r="AK25" i="1"/>
  <c r="AL25" i="1" s="1"/>
  <c r="U25" i="1"/>
  <c r="AL24" i="1"/>
  <c r="AM24" i="1" s="1"/>
  <c r="AK24" i="1"/>
  <c r="U24" i="1"/>
  <c r="U23" i="1"/>
  <c r="AN22" i="1"/>
  <c r="AL22" i="1"/>
  <c r="AM22" i="1" s="1"/>
  <c r="AP22" i="1" s="1"/>
  <c r="AK22" i="1"/>
  <c r="U22" i="1"/>
  <c r="AN21" i="1"/>
  <c r="AP21" i="1" s="1"/>
  <c r="AM21" i="1"/>
  <c r="AL21" i="1"/>
  <c r="AK21" i="1"/>
  <c r="U21" i="1"/>
  <c r="AL20" i="1"/>
  <c r="AM20" i="1" s="1"/>
  <c r="AK20" i="1"/>
  <c r="V20" i="1"/>
  <c r="U20" i="1"/>
  <c r="AK19" i="1"/>
  <c r="AL19" i="1" s="1"/>
  <c r="U19" i="1"/>
  <c r="AL18" i="1"/>
  <c r="AM18" i="1" s="1"/>
  <c r="AK18" i="1"/>
  <c r="U18" i="1"/>
  <c r="AK17" i="1"/>
  <c r="AL17" i="1" s="1"/>
  <c r="U17" i="1"/>
  <c r="AO16" i="1"/>
  <c r="AN16" i="1"/>
  <c r="AM16" i="1"/>
  <c r="AP16" i="1" s="1"/>
  <c r="AL16" i="1"/>
  <c r="AK16" i="1"/>
  <c r="U16" i="1"/>
  <c r="AL15" i="1"/>
  <c r="AN15" i="1" s="1"/>
  <c r="AK15" i="1"/>
  <c r="U15" i="1"/>
  <c r="AK14" i="1"/>
  <c r="AL14" i="1" s="1"/>
  <c r="U14" i="1"/>
  <c r="AN13" i="1"/>
  <c r="AL13" i="1"/>
  <c r="AM13" i="1" s="1"/>
  <c r="AP13" i="1" s="1"/>
  <c r="AK13" i="1"/>
  <c r="U13" i="1"/>
  <c r="AN12" i="1"/>
  <c r="AP12" i="1" s="1"/>
  <c r="AM12" i="1"/>
  <c r="AL12" i="1"/>
  <c r="AK12" i="1"/>
  <c r="U12" i="1"/>
  <c r="AL11" i="1"/>
  <c r="AM11" i="1" s="1"/>
  <c r="AK11" i="1"/>
  <c r="U11" i="1"/>
  <c r="AK10" i="1"/>
  <c r="AL10" i="1" s="1"/>
  <c r="U10" i="1"/>
  <c r="AN9" i="1"/>
  <c r="AL9" i="1"/>
  <c r="AM9" i="1" s="1"/>
  <c r="AP9" i="1" s="1"/>
  <c r="AK9" i="1"/>
  <c r="U9" i="1"/>
  <c r="AN8" i="1"/>
  <c r="AM8" i="1"/>
  <c r="AP8" i="1" s="1"/>
  <c r="AL8" i="1"/>
  <c r="AK8" i="1"/>
  <c r="U8" i="1"/>
  <c r="AL7" i="1"/>
  <c r="AM7" i="1" s="1"/>
  <c r="AK7" i="1"/>
  <c r="U7" i="1"/>
  <c r="AK6" i="1"/>
  <c r="AL6" i="1" s="1"/>
  <c r="U6" i="1"/>
  <c r="AN5" i="1"/>
  <c r="AL5" i="1"/>
  <c r="AM5" i="1" s="1"/>
  <c r="AP5" i="1" s="1"/>
  <c r="AK5" i="1"/>
  <c r="V5" i="1"/>
  <c r="U5" i="1"/>
  <c r="AK4" i="1"/>
  <c r="AL4" i="1" s="1"/>
  <c r="V4" i="1"/>
  <c r="U4" i="1"/>
  <c r="AN59" i="1" l="1"/>
  <c r="AM59" i="1"/>
  <c r="AN69" i="1"/>
  <c r="AM69" i="1"/>
  <c r="AP69" i="1" s="1"/>
  <c r="AN77" i="1"/>
  <c r="AM77" i="1"/>
  <c r="AP77" i="1" s="1"/>
  <c r="AN42" i="1"/>
  <c r="AM42" i="1"/>
  <c r="AP42" i="1" s="1"/>
  <c r="AP48" i="1"/>
  <c r="AN52" i="1"/>
  <c r="AM52" i="1"/>
  <c r="AP52" i="1" s="1"/>
  <c r="AP18" i="1"/>
  <c r="AN14" i="1"/>
  <c r="AM14" i="1"/>
  <c r="AN19" i="1"/>
  <c r="AM19" i="1"/>
  <c r="AP19" i="1" s="1"/>
  <c r="AN70" i="1"/>
  <c r="AM70" i="1"/>
  <c r="AP70" i="1" s="1"/>
  <c r="AN75" i="1"/>
  <c r="AM75" i="1"/>
  <c r="AO75" i="1"/>
  <c r="AP24" i="1"/>
  <c r="AN46" i="1"/>
  <c r="AM46" i="1"/>
  <c r="AP46" i="1" s="1"/>
  <c r="AO46" i="1"/>
  <c r="AN63" i="1"/>
  <c r="AM63" i="1"/>
  <c r="AN78" i="1"/>
  <c r="AM78" i="1"/>
  <c r="AP78" i="1" s="1"/>
  <c r="AN10" i="1"/>
  <c r="AM10" i="1"/>
  <c r="AN17" i="1"/>
  <c r="AM17" i="1"/>
  <c r="AN25" i="1"/>
  <c r="AM25" i="1"/>
  <c r="AN34" i="1"/>
  <c r="AM34" i="1"/>
  <c r="AP34" i="1" s="1"/>
  <c r="AN38" i="1"/>
  <c r="AM38" i="1"/>
  <c r="AN47" i="1"/>
  <c r="AM47" i="1"/>
  <c r="AM68" i="1"/>
  <c r="AP68" i="1" s="1"/>
  <c r="AN68" i="1"/>
  <c r="AN76" i="1"/>
  <c r="AM76" i="1"/>
  <c r="AP76" i="1" s="1"/>
  <c r="AO76" i="1"/>
  <c r="AN6" i="1"/>
  <c r="AM6" i="1"/>
  <c r="AP6" i="1" s="1"/>
  <c r="AO58" i="1"/>
  <c r="AN58" i="1"/>
  <c r="AM58" i="1"/>
  <c r="AP58" i="1" s="1"/>
  <c r="AN4" i="1"/>
  <c r="AM4" i="1"/>
  <c r="AN29" i="1"/>
  <c r="AM29" i="1"/>
  <c r="AM41" i="1"/>
  <c r="AP41" i="1" s="1"/>
  <c r="AN41" i="1"/>
  <c r="AN51" i="1"/>
  <c r="AM51" i="1"/>
  <c r="AO51" i="1"/>
  <c r="AM73" i="1"/>
  <c r="AN73" i="1"/>
  <c r="AM39" i="1"/>
  <c r="AP39" i="1" s="1"/>
  <c r="AN18" i="1"/>
  <c r="AN24" i="1"/>
  <c r="AJ59" i="1"/>
  <c r="AJ70" i="1"/>
  <c r="AM15" i="1"/>
  <c r="AP15" i="1" s="1"/>
  <c r="AM53" i="1"/>
  <c r="AP53" i="1" s="1"/>
  <c r="AM79" i="1"/>
  <c r="AP79" i="1" s="1"/>
  <c r="AM30" i="1"/>
  <c r="AM35" i="1"/>
  <c r="AP35" i="1" s="1"/>
  <c r="AN7" i="1"/>
  <c r="AP7" i="1" s="1"/>
  <c r="AN11" i="1"/>
  <c r="AP11" i="1" s="1"/>
  <c r="AN20" i="1"/>
  <c r="AP20" i="1" s="1"/>
  <c r="AN30" i="1"/>
  <c r="AP73" i="1" l="1"/>
  <c r="AP38" i="1"/>
  <c r="AP10" i="1"/>
  <c r="AP4" i="1"/>
  <c r="AP14" i="1"/>
  <c r="AP51" i="1"/>
  <c r="AP25" i="1"/>
  <c r="AP63" i="1"/>
  <c r="AP75" i="1"/>
  <c r="AP30" i="1"/>
  <c r="AP29" i="1"/>
  <c r="AP47" i="1"/>
  <c r="AP17" i="1"/>
  <c r="AP59" i="1"/>
</calcChain>
</file>

<file path=xl/sharedStrings.xml><?xml version="1.0" encoding="utf-8"?>
<sst xmlns="http://schemas.openxmlformats.org/spreadsheetml/2006/main" count="2624" uniqueCount="898">
  <si>
    <t xml:space="preserve">ANTICIPOS </t>
  </si>
  <si>
    <t xml:space="preserve">PRORROGAS </t>
  </si>
  <si>
    <t>AÑO</t>
  </si>
  <si>
    <t>FECHA DE SUSCRIPCION</t>
  </si>
  <si>
    <t>TPO DE CONTRATO</t>
  </si>
  <si>
    <t xml:space="preserve">NUMERO PUBLICACION SECOP </t>
  </si>
  <si>
    <t>NUMERO DE CONTRATO</t>
  </si>
  <si>
    <t xml:space="preserve">MODALIDAD DE SELECCIÓN </t>
  </si>
  <si>
    <t>NUMERO DE OFERENTES DEL PROCESO</t>
  </si>
  <si>
    <t>OBJETO</t>
  </si>
  <si>
    <t xml:space="preserve">CONTRATISTA </t>
  </si>
  <si>
    <t>NIT / CEDULA</t>
  </si>
  <si>
    <t xml:space="preserve">TIPO DE GASTO </t>
  </si>
  <si>
    <t>RUBRO</t>
  </si>
  <si>
    <t>CDP</t>
  </si>
  <si>
    <t>CRP</t>
  </si>
  <si>
    <t>VALOR DEL CONTRATO</t>
  </si>
  <si>
    <t>SI</t>
  </si>
  <si>
    <t>NO</t>
  </si>
  <si>
    <t>VALOR ANTICIPOS</t>
  </si>
  <si>
    <t>ADICIONES</t>
  </si>
  <si>
    <t xml:space="preserve">VALOR ADICIONES </t>
  </si>
  <si>
    <t>VALOR TOTAL</t>
  </si>
  <si>
    <t>PLAZO DE EJECUCION DIAS</t>
  </si>
  <si>
    <t xml:space="preserve">PLAZO DE EJECUCION MESES </t>
  </si>
  <si>
    <t>FECHA DE INICIO</t>
  </si>
  <si>
    <t>FECHA DE TERMINACION</t>
  </si>
  <si>
    <t xml:space="preserve">SUSPENSIONES </t>
  </si>
  <si>
    <t xml:space="preserve">NUEVA FECHA DE TERMINACION </t>
  </si>
  <si>
    <t xml:space="preserve">FECHA DE LIQUIDACION </t>
  </si>
  <si>
    <t xml:space="preserve">TERMINOS PRORROGAS </t>
  </si>
  <si>
    <t>NOMBRE DEL INTERVENTOR / SUPERVISOR</t>
  </si>
  <si>
    <t>% EJECUCION FINANCIERA</t>
  </si>
  <si>
    <t>% EJECUCION FISICA</t>
  </si>
  <si>
    <t>ESTADO DEL CONTRATO</t>
  </si>
  <si>
    <t>OBSERVACIONES</t>
  </si>
  <si>
    <t>Vr. Mensual</t>
  </si>
  <si>
    <t>IBC</t>
  </si>
  <si>
    <t>PENSIÓN</t>
  </si>
  <si>
    <t>SALUD</t>
  </si>
  <si>
    <t>RIESGOA</t>
  </si>
  <si>
    <t>TOTAL</t>
  </si>
  <si>
    <t xml:space="preserve">PRESTACION DE SERVICIOS </t>
  </si>
  <si>
    <t>FDLS-CD-001-2019</t>
  </si>
  <si>
    <t>CPS-001-2019</t>
  </si>
  <si>
    <t xml:space="preserve">CONTRATACION DIRECTA </t>
  </si>
  <si>
    <t>UNICO</t>
  </si>
  <si>
    <t>PRESTAR LOS SERVICIOS PROFESIONALES JURÍDICOS PARA APOYAR LOS ASUNTOS LEGALES Y CONTRACTUALES Y CONTRACTUALES DE LA ALCALDÍA LOCAL DE SUMAPAZ DE LOS PROYECTOS DE INVERSIÓN 1331, 1340, 1349, 1353, 1375 ASÍ COMO LAS DECLARATORIAS DE INCUMPLIMIENTO Y LOS DEMÁS ASUNTOS QUE LE SEAN DESIGNADOS</t>
  </si>
  <si>
    <t>JENNY CAROLINA GIRÓN CUERVO</t>
  </si>
  <si>
    <t>INVERSION</t>
  </si>
  <si>
    <t>3-3-1-15-07-45-1375-000</t>
  </si>
  <si>
    <t>156 (14 DE ENERO DE 2019)</t>
  </si>
  <si>
    <t>157 (16 DE ENERO DE 2019)</t>
  </si>
  <si>
    <t>-</t>
  </si>
  <si>
    <t>X</t>
  </si>
  <si>
    <t xml:space="preserve">12 MESES </t>
  </si>
  <si>
    <t xml:space="preserve">YASMINA GRACIELA ARAUJO RODRIGUEZ </t>
  </si>
  <si>
    <t xml:space="preserve">EN EJECUCION </t>
  </si>
  <si>
    <t>FDLS-CD-002-2019</t>
  </si>
  <si>
    <t>CPS-002-2019</t>
  </si>
  <si>
    <t>PRESTAR SUS SERVICIOS COMO TÉCNICO DE APOYO ADMINISTRATIVO A LA GESTIÓN AL DESPACHO DE LA ALCALDESA LOCAL DE SUMAPAZ</t>
  </si>
  <si>
    <t>SANDRA MILENA RODRIGUEZ SASTOQUE</t>
  </si>
  <si>
    <t>115 (14 DE ENERO DE 2019)</t>
  </si>
  <si>
    <t>146 (15 DE ENERO DE 2019)</t>
  </si>
  <si>
    <t xml:space="preserve">FRANCY LILIANA MURCIA DIAZ </t>
  </si>
  <si>
    <t>FDLS-CD-003-2018 (2019)</t>
  </si>
  <si>
    <t>CPS-003-2019</t>
  </si>
  <si>
    <t>PRESTAR LOS SERVICIOS PROFESIONALES ESPECIALIZADOS JURÍDICOS EN LA REVISIÓN DE TODOS LOS PROYECTOS DE INVERSIÓN DEL PLAN DE DESARROLLO LOCAL 2017-2020 Y ELABORACIÓN DE ESTUDIOS PREVIOS, PLIEGOS, EVALUACIONES Y MODIFICACIONES PROYECTO 1364,1375,1334 ELABORACIÓN Y ACTUALIZACIÓN PLAN ANUAL DE ADQUISICIONES VIGENCIA 2019</t>
  </si>
  <si>
    <t>YASMINA GRACIELA ARAÚJO RODRÍGUEZ</t>
  </si>
  <si>
    <t>162 ( 15 DE ENERO DE 2019)</t>
  </si>
  <si>
    <t>158 (16 DE ENERO DE 2019)</t>
  </si>
  <si>
    <t xml:space="preserve">1 AÑO </t>
  </si>
  <si>
    <t>por error involuntario el numero del proceso quedo de vigencia 2018 siendo el correcto la vigencia 2019</t>
  </si>
  <si>
    <t>FDLS-CD-004-2019</t>
  </si>
  <si>
    <t>CPS-004-2019</t>
  </si>
  <si>
    <t>PRESTAR LOS SERVICIOS PROFESIONALES JURÍDICOS PARA APOYAR LOS ASUNTOS LEGALES Y CONTRACTUALES DE LA ALCALDIA LOCAL DE SUMAPAZ DE LOS PROYECTOS DE INVERSION 1379,1356,1382,1377,1375 Y SEGUIMIENTO CUENTAS POR PAGAR Y ACTAS DE LIQUIDACIÓN</t>
  </si>
  <si>
    <t>MARTHA LUCIA SUAREZ MORALES</t>
  </si>
  <si>
    <t>166 ( 16 DE ENERO DE 2019)</t>
  </si>
  <si>
    <t>160 ( 17 DE ENERO DE 2019)</t>
  </si>
  <si>
    <t>FDLS-CD-005-2019</t>
  </si>
  <si>
    <t>CPS-005-2019</t>
  </si>
  <si>
    <t>PRESTAR LOS SERVICIOS PARA OPERAR EL VEHÍCULO ASIGNADO, REALIZANDO DE MANERA OPORTUNA EFICIENTE Y SEGURA LOS DESPLAZAMIENTOS DE LOS FUNCIONARIOS DEL FONDO DE DESARROLLO LOCAL DEL SUMAPAZ Y/O DEMÁS PERSONAL QUE REQUIERA SER TRASLADADO EN LA ZONA URBANA Y RURAL DE LA LOCALIDAD EN CUMPLIMIENTO DE LAS ACTIVIDADES PROPIAS DE LA ADMINISTRACIÓN LOCAL</t>
  </si>
  <si>
    <t>OSCAR FABIAN PINEDA CASTRO</t>
  </si>
  <si>
    <t>164 (16 DE ENERO DE 2019)</t>
  </si>
  <si>
    <t>159 (16 DE ENERO DE 2019)</t>
  </si>
  <si>
    <t>FDLS-CD-006-2019</t>
  </si>
  <si>
    <t>CPS-006-2019</t>
  </si>
  <si>
    <t>PRESTAR LOS SERVICIOS PROFESIONALES JURÍDICOS PARA APOYAR LOS ASUNTOS LEGALES Y CONTRACTUALES DE LA ALCALDÍA LOCAL DE SUMAPAZ DE LOS PROYECTOS DE INVERSIÓN 1358, 1366, 1368, 1364 Y 1375 Y MANEJO Y REPORTE DE LA INFORMACIÓN CONTRACTUAL Y PAGOS AL SIVICOF.</t>
  </si>
  <si>
    <t>KAREN DAYANA PATIÑO SAENZ</t>
  </si>
  <si>
    <t>167( 16 ENERO DE 2019)</t>
  </si>
  <si>
    <t>164( 18 DE ENERO DE 2019)</t>
  </si>
  <si>
    <t>FDLS-CD-007-2019</t>
  </si>
  <si>
    <t>CPS-007-2019</t>
  </si>
  <si>
    <t>PRESTAR LOS SERVICIOS PROFESIONALES ESPECIALIZADOS AL DESPACHO DE LA ALCALDESA LOCAL EN EL SEGUIMIENTO Y COORDINACIÓN A LA FORMULACIÓN, EVALUACIÓN, Y CONTROL DE PROYECTOS DE INVERSIÓN QUE COMPONEN LOS PLANES, PROGRAMAS Y PROYECTOS DEL FONDO DE DESARROLLO LOCAL DE SUMAPAZ</t>
  </si>
  <si>
    <t xml:space="preserve">VILMA AMPARO LOPEZ HERRERA </t>
  </si>
  <si>
    <t>170( 16 DE ENERO DE 2019)</t>
  </si>
  <si>
    <t>177( 18 DE ENERO DE 2019)</t>
  </si>
  <si>
    <t>FDLS-CD-008-2019</t>
  </si>
  <si>
    <t>CPS-008-2019</t>
  </si>
  <si>
    <t xml:space="preserve">CARLOS JULIO CRUZ AMAYA </t>
  </si>
  <si>
    <t>168( 16 DE ENERO DE 2019)</t>
  </si>
  <si>
    <t>178 ( 18 DE ENERO DE 2019)</t>
  </si>
  <si>
    <t xml:space="preserve">JOAN LONDOÑO GUERRERO </t>
  </si>
  <si>
    <t>FDLS-CD-009-2019</t>
  </si>
  <si>
    <t>CPS-009-2019</t>
  </si>
  <si>
    <t>PRESTAR LOS SERVICIOS PROFESIONALES PARA REALIZAR FORMULACIÓN, EVALUACIÓN, SEGUIMIENTO Y CONTROL DE PROYECTOS DE INVERSIÓN Y SEGUIMIENTO DE LOS PLANES, PROGRAMAS Y PROYECTOS DEL FONDO DE DESARROLLO LOCAL DE SUMAPAZ QUE LE SEAN DESIGNADOS</t>
  </si>
  <si>
    <t>ROCIO DEL PILAR BECERRA FARIETA</t>
  </si>
  <si>
    <t>3-3-1-15-01-11-1353-000</t>
  </si>
  <si>
    <t>171( 17 DE ENERO DE 2019)</t>
  </si>
  <si>
    <t>179 ( 18 DE ENERO DE 2019)</t>
  </si>
  <si>
    <t>1 AÑO</t>
  </si>
  <si>
    <t>FDLS-CD-010-2019</t>
  </si>
  <si>
    <t>CPS-010-2019</t>
  </si>
  <si>
    <t>WILIAM FERNANDO PORRAS LOPEZ</t>
  </si>
  <si>
    <t>169 ( 16 DE ENERO DE  2019)</t>
  </si>
  <si>
    <t>180 ( 18 DE ENERO DE 2019)</t>
  </si>
  <si>
    <t>FDLS-CD-011-2019</t>
  </si>
  <si>
    <t>CPS-011-2019</t>
  </si>
  <si>
    <t xml:space="preserve">WILLIAM EDUARDO MICAN VASQUEZ </t>
  </si>
  <si>
    <t>172 ( 17 DE ENERO DE 2019=</t>
  </si>
  <si>
    <t>181 ( 18 DE ENERO DE 2019)</t>
  </si>
  <si>
    <t>FDLS-CD-013-2019</t>
  </si>
  <si>
    <t>CPS-013-2019</t>
  </si>
  <si>
    <t>PRESTAR LOS SERVICIOS PROFESIONALES PARA LA OPERACIÓN, PRESTACIÓN, SEGUIMIENTO Y CUMPLIMIENTO DE LOS PROCEDIMIENTOS ADMINISTRATIVOS, OPERATIVOS Y PROGRAMÁTICOS DEL SERVICIO SOCIAL APOYO ECONÓMICO TIPO C, QUE CONTRIBUYAN A LA GARANTÍA DE LOS DERECHOS DE LA POBLACIÓN MAYOR EN EL MARCO DE LA POLÍTICA PÚBLICA SOCIAL PARA EL ENVEJECIMIENTO Y LA VEJEZ EN EL DISTRITO CAPITAL A CARGO DE LA ALCALDÍA LOCAL DE SUMAPAZ</t>
  </si>
  <si>
    <t>MARIA HILDA LIÑAN OLMEDO</t>
  </si>
  <si>
    <t>3-3-1-15-01-03-1334-000</t>
  </si>
  <si>
    <t>175( 18 DE ENERO D E 2019)</t>
  </si>
  <si>
    <t>190(22 DE ENERO DE 2019)</t>
  </si>
  <si>
    <t xml:space="preserve">VILMA AMPARO LOPEZ HERRERA  </t>
  </si>
  <si>
    <t>FDLS-CD-014-2019</t>
  </si>
  <si>
    <t>CPS-014-2019</t>
  </si>
  <si>
    <t>PRESTAR SUS SERVICIOS TÉCNICOS DE APOYO ADMINISTRATIVO AL ÁREA DE GESTIÓN DE DESARROLLO LOCAL DE LA ALCALDÍA LOCAL DE SUMAPAZ</t>
  </si>
  <si>
    <t xml:space="preserve">GLORIA ISABEL AGUILERA ACOSTA </t>
  </si>
  <si>
    <t>3-3-1-15-02-18-1364-000</t>
  </si>
  <si>
    <t>189( 22 DE ENERO DE 2019)</t>
  </si>
  <si>
    <t xml:space="preserve">OSCAR FORERO </t>
  </si>
  <si>
    <t>FDLS-CD-015-2019</t>
  </si>
  <si>
    <t>CPS-015-2019</t>
  </si>
  <si>
    <t>PRESTAR SUS SERVICIOS TÉCNICOS DE APOYO AL ÁREA GESTIÓN DE DESARROLLO LOCAL EN LOS PROYECTOS Y PROCESOS RELACIONADOS CON EL MANTENIMIENTO Y OPERATIVIDAD DEL PARQUE AUTOMOTOR DE PROPIEDAD DEL FDLS Y DEL QUE LLEGARE A SER RESPONSABLE</t>
  </si>
  <si>
    <t>ANDRES FERNELLY ANGEL RINCON</t>
  </si>
  <si>
    <t>186( 21 DE ENERO DE 2019)</t>
  </si>
  <si>
    <t>FDLS-CD-016-2019</t>
  </si>
  <si>
    <t>CPS-016-2019</t>
  </si>
  <si>
    <t>PRESTAR LOS SERVICIOS PROFESIONALES PARA LA FORMULACIÓN, EVALUACIÓN, SEGUIMIENTO Y CONTROL DEL PROYECTO DE INVERSIÓN "MEJORES CONDICIONES PARA EL ACCESO AL AGUA POTABLE", ENTRE OTROS PROYECTOS DE INVERSIÓN</t>
  </si>
  <si>
    <t xml:space="preserve">WILDER CENTENO BELTRAN </t>
  </si>
  <si>
    <t>3-3-1-15-06-41-1356-000</t>
  </si>
  <si>
    <t>176( 18 DE ENERO DE 2019)</t>
  </si>
  <si>
    <t>185 ( 21 DE ENERO DE 2019)</t>
  </si>
  <si>
    <t>FDLS-CD-017-2019</t>
  </si>
  <si>
    <t>CPS-017-2019</t>
  </si>
  <si>
    <t xml:space="preserve">DIYER GERARDO PRIETO HURTADO </t>
  </si>
  <si>
    <t>189( 21 DE NERO DE 2019)</t>
  </si>
  <si>
    <t>191 ( 22 DE ENERO DE 2019)</t>
  </si>
  <si>
    <t>FDLS-CD-018-2019</t>
  </si>
  <si>
    <t>CPS-018-2019</t>
  </si>
  <si>
    <t xml:space="preserve">PRESTAR LOS SERVICIOS PROFESIONALES PARA REALIZAR LA FORMULACION EVALUACION Y CONTROL DE PROYECTOS DE INVERSION Y SEGUIMIENTO DE LOS PLANES, PROGRAMAS Y PROYECTOS DEL FONDO DE DESARROLLO LOCAL DE SUMAPAZ </t>
  </si>
  <si>
    <t>JEISSON IVAN SANCHEZ CORTES</t>
  </si>
  <si>
    <t>165 ( 16 DE ENERO DE 2019)</t>
  </si>
  <si>
    <t>198 ( 23 DE ENERO DE 2019)</t>
  </si>
  <si>
    <t xml:space="preserve">8 MESES </t>
  </si>
  <si>
    <t>FDLS-CD-019-2019</t>
  </si>
  <si>
    <t>CPS-019-2019</t>
  </si>
  <si>
    <t>PRESTAR SUS SERVICIOS COMO TÉCNICO DE APOYO ADMINISTRATIVO AL ÁREA DE GESTIÓN DE DESARROLLO LOCAL DE LA ALCALDÍA LOCAL DE SUMAPAZ</t>
  </si>
  <si>
    <t>MARCELA TORRES RAMIREZ</t>
  </si>
  <si>
    <t>183( 18 DE ENERO DE 2019)</t>
  </si>
  <si>
    <t>187 ( 21 DE ENERO DE 2019)</t>
  </si>
  <si>
    <t>FDLS-CD-020-2019</t>
  </si>
  <si>
    <t>CPS-020-2019</t>
  </si>
  <si>
    <t>PRESTAR SUS SERVICIOS PROFESIONALES AL ÁREA GESTIÓN DE DESARROLLO LOCAL EN LOS PROYECTOS Y PROCESOS RELACIONADOS CON EL MANTENIMIENTO Y OPERATIVIDAD DEL PARQUE AUTOMOTOR DE PROPIEDAD DEL FDLS Y DEL QUE LLEGARE A SER RESPONSABLE.</t>
  </si>
  <si>
    <t>JOAN LONDOÑO GUERRERO</t>
  </si>
  <si>
    <t>200( 21 DE ENERO DE 2019)</t>
  </si>
  <si>
    <t>192 ( 22 DE ENERO DE 2019)</t>
  </si>
  <si>
    <t>FDLS-CD-021-2019</t>
  </si>
  <si>
    <t>CPS-021-2019</t>
  </si>
  <si>
    <t>PRESTAR LOS SERVICIOS PROFESIONALES PARA REALIZAR LA FORMULACIÓN, EVALUACIÓN, SEGUIMIENTO Y CONTROL DE PROYECTOS DE INVERSIÓN Y SEGUIMIENTO DE LOS PLANES, PROGRAMAS Y PROYECTOS DEL FONDO DE DESARROLLO LOCAL DE SUMAPA</t>
  </si>
  <si>
    <t xml:space="preserve">LUIS EDUARDO PERICO ROJAS </t>
  </si>
  <si>
    <t>174 ( 18 DE NENERO DE 2019)</t>
  </si>
  <si>
    <t>182 8 18 DE ENERO DE 2019)</t>
  </si>
  <si>
    <t>FDLS-CD-022-2018 (2019)</t>
  </si>
  <si>
    <t>CPS-022-2019</t>
  </si>
  <si>
    <t>PRESTAR LOS SERVICIOS PROFESIONALES JURIDICOS PARA REALIZAR EL SEGUIMIENTO A TODOS LOS PROCESOS CONTRACTUALES PROYECTOS DE INVERSION DEL FONDE DE DESARROLLO LOCAL SUMAPAZ EN EL MARCO DEL PLAN DE DESARROLLO LOCAL  2019</t>
  </si>
  <si>
    <t xml:space="preserve">MARCO TULIO ARIAS GOMEZ </t>
  </si>
  <si>
    <t>185 (18 de enero de 2019)</t>
  </si>
  <si>
    <t>184 ( 21 de enero de 2019)</t>
  </si>
  <si>
    <t>FDLS-CD-023-2019</t>
  </si>
  <si>
    <t>CPS-023-2019</t>
  </si>
  <si>
    <t>APOYAR LA FORMULACIÓN, EJECUCIÓN, SEGUIMIENTO Y MEJORA CONTINUA DE LAS HERRAMIENTAS QUE CONFORMAN LA GESTIÓN AMBIENTAL INSTITUCIONAL DE LA ALCALDÍA LOCAL</t>
  </si>
  <si>
    <t xml:space="preserve">SANDRA MILENA CORTES PINEDA </t>
  </si>
  <si>
    <t>186(18 DE ENERO DE 2019)</t>
  </si>
  <si>
    <t>183 ( 18 DE ENERO DE 20199</t>
  </si>
  <si>
    <t>FDLS-CD-024-2019</t>
  </si>
  <si>
    <t>CPS-024-2019</t>
  </si>
  <si>
    <t>PRESTAR LOS SERVICIOS PROFESIONALES AL ÁREA DE GESTIÓN DE DESARROLLO LOCAL PARA ADELANTAR LA FORMULACIÓN Y SEGUIMIENTO A LOS DIFERENTES PROCESOS RELACIONADOS CON LA INFRAESTRUCTURA DE LA LOCALIDAD DE SUMAPAZ</t>
  </si>
  <si>
    <t>FREDY SILVA VARGAS</t>
  </si>
  <si>
    <t>3-3-1-15-02-18-1364-00</t>
  </si>
  <si>
    <t>184(18 DE ENERO DE 2019)</t>
  </si>
  <si>
    <t>188 ( 22 DE ENERO DE 2019)</t>
  </si>
  <si>
    <t>FDLS-CD-025-2019</t>
  </si>
  <si>
    <t>CPS-025-2019</t>
  </si>
  <si>
    <t xml:space="preserve">PRESTAR LOS SERVIVIOS PROFESIONALES COMO ABOGADO PARA APOYAR EL AREA DE GESTION POLICIVA JURIDICA DE LA ALCALDIA LOCAL DE SUMAPAZ </t>
  </si>
  <si>
    <t>ADRIANA MARIA ARIAS BUITRAGO CEDIDO A MAGNOLIA KATERIN ALDANA MONTAÑO IDENTIFICADA CON CC N  1.069.727.455 EL 26 DE JULIO DE 2019</t>
  </si>
  <si>
    <t>192( 21 DE ENERO DE 2019)</t>
  </si>
  <si>
    <t>197 ( 23 DE ENERO DE 20199</t>
  </si>
  <si>
    <t xml:space="preserve">EUDALIA CUBIDES </t>
  </si>
  <si>
    <t>FDLS-CD-026-2019</t>
  </si>
  <si>
    <t>CPS-026-2019</t>
  </si>
  <si>
    <t>PRESTAR SUS SERVICIOS DE APOYO ADMINISTRATIVO AL ÁREA DE GESTIÓN DE DESARROLLO LOCAL PARA EL ÁREA DEL CDI DE LA ALCALDÍA LOCAL DE SUMAPAZ..</t>
  </si>
  <si>
    <t xml:space="preserve">NELSON GONZALEZ CASTILLO </t>
  </si>
  <si>
    <t>187( 21 DE ENERO DE 2019)</t>
  </si>
  <si>
    <t>203( 24 DE ENERO DE 2019)</t>
  </si>
  <si>
    <t>GEMA ORTEGA TRUJILLO</t>
  </si>
  <si>
    <t>FDLS-CD-027-2019</t>
  </si>
  <si>
    <t>CPS-027-2019</t>
  </si>
  <si>
    <t>Prestación de servicios de apoyo para el área de Gestión de Desarrollo Local realizando actividades logísticas y operativas atendiendo los lineamientos de las diferentes áreas de la administración local en los bienes de propiedad del Fondo de Desarrollo Local y/o de la Alcaldía Local de Sumapaz.</t>
  </si>
  <si>
    <t>LEOPOLDO MARTINEZ MARTINEZ</t>
  </si>
  <si>
    <t>191 ( 21 DE ENERO DE 2019)</t>
  </si>
  <si>
    <t>204 ( 24 DE ENERO DE 2019)</t>
  </si>
  <si>
    <t>ROSA MARIA MENDOZA</t>
  </si>
  <si>
    <t>FDLS-CD-028-2019</t>
  </si>
  <si>
    <t>CPS-028-2019</t>
  </si>
  <si>
    <t>PRESTAR LOS SERVICIOS COMO TÉCNICO ADMINISTRATIVO AL SERVICIO DE LA JUNTA ADMINISTRADORA LOCAL DE SUMAPAZ</t>
  </si>
  <si>
    <t>CARLA NIAMED LOZANO TAUTIVA</t>
  </si>
  <si>
    <t>193 ( 21 DE ENERO DE 2019)</t>
  </si>
  <si>
    <t>200 ( 23 DE ENERO DE 2019)</t>
  </si>
  <si>
    <t>FDLS-CD-029-2019</t>
  </si>
  <si>
    <t>CPS -029-2019</t>
  </si>
  <si>
    <t>PRESTAR LOS SERVICIOS PARA OPERAR EL VEHÍCULO ASIGNADO, REALIZANDO DE MANERA OPORTUNA EFICIENTE Y SEGURA LOS DESPLAZAMIENTOS DE LOS FUNCIONARIOS DEL FONDO DE DESARROLLO LOCAL DEL SUMAPAZ Y/O DEMÁS PERSONAL QUE REQUIERA SER TRASLADADO EN LA ZONA URBANA Y RURAL DE LA LOCALIDAD EN CUMPLIMIENTO DE LAS ACTIVIDADES PROPIAS DE LA ADMINISTRACIÓN LOCAL.</t>
  </si>
  <si>
    <t>MAXIMILIANO LOPEZ SUAREZ</t>
  </si>
  <si>
    <t>194( 21 DE ENERO DE 2019)</t>
  </si>
  <si>
    <t>199 ( 23 DE ENERO DE 2019)</t>
  </si>
  <si>
    <t xml:space="preserve"> </t>
  </si>
  <si>
    <t>FDLS-CD-030-2019</t>
  </si>
  <si>
    <t>CPS-030-2019</t>
  </si>
  <si>
    <t xml:space="preserve">
APOYAR AL EQUIPO DE PRENSA Y COMUNICACIONES DE LA ALCALDÍA LOCAL EN LA REALIZACIÓN DE PRODUCTOS Y PIEZAS DIGITALES, IMPRESAS Y PUBLICITARIAS DE GRAN FORMATO Y DE ANIMACIÓN GRÁFICA, ASÍ COMO APOYAR LA PRODUCCIÓN Y MONTAJE DE EVENTOS.
</t>
  </si>
  <si>
    <t>DIANA CAROLINA CALDERON ROMERO</t>
  </si>
  <si>
    <t>196( 21 DE ENERO DE 2019)</t>
  </si>
  <si>
    <t>193 ( 22 DE ENERO DE 2019)</t>
  </si>
  <si>
    <t xml:space="preserve">CLAUDIA CONTRERAS </t>
  </si>
  <si>
    <t>FDLS-CD-031-2019</t>
  </si>
  <si>
    <t>CPS-031-2019</t>
  </si>
  <si>
    <t xml:space="preserve">
Prestar Los Servicios Para Operar El Vehículo Asignado, Realizando De Manera Oportuna Eficiente Y Segura Los Desplazamientos De Los Funcionarios Del Fondo De Desarrollo Local Del Sumapaz Y/O Demás Personal Que Requiera Ser Trasladado En La Zona Urbana Y Rural De La Localidad En Cumplimiento De Las Actividades Propias De La Administración Local.”.
</t>
  </si>
  <si>
    <t>EDUARDO DIMATE RICO</t>
  </si>
  <si>
    <t>197 ( 21 DE ENERO DE 2019)</t>
  </si>
  <si>
    <t>194 ( 22 DE ENERO DE 2019)</t>
  </si>
  <si>
    <t>FDLS-CD-032-2019</t>
  </si>
  <si>
    <t>CPS-032-2019</t>
  </si>
  <si>
    <t>Prestar sus servicios profesionales para realizar la formulación, seguimiento a la ejecución y liquidación proyecto de inversión 1368 “Sumapaz Digital</t>
  </si>
  <si>
    <t xml:space="preserve">WOLFRANG LIZANDRO PULIDO AVENDAÑO </t>
  </si>
  <si>
    <t>3-3-1-15-07-45-1368</t>
  </si>
  <si>
    <t>195( 21 DE ENERO DE 2019)</t>
  </si>
  <si>
    <t>196 ( 23 DE NERO DE 2019)</t>
  </si>
  <si>
    <t>FDLS-033-2019</t>
  </si>
  <si>
    <t>CPS-033-2019</t>
  </si>
  <si>
    <t>APOYAR TÉCNICAMENTE A LOS RESPONSABLES E INTEGRANTES DE LOS PROCESOS DE IMPLEMENTACIÓN DE HERRAMIENTAS DE GESTIÓN, SIGUIENDO LOS LINEAMIENTOS METODOLÓGICOS ESTABLECIDOS POR LA OFICINA ASESORA DE PLANEACIÓN DE LA SECRETARÍA DISTRITAL DE GOBIERNO.</t>
  </si>
  <si>
    <t xml:space="preserve">GLORIA ESPERANZA PIRAJONTEJEDOR </t>
  </si>
  <si>
    <t>190 ( 21 DE ENERO DE 2019)</t>
  </si>
  <si>
    <t>195 ( 22 DE ENERO DE 2019)</t>
  </si>
  <si>
    <t>FDLS-CD-034-2019</t>
  </si>
  <si>
    <t>CPS-034-2019</t>
  </si>
  <si>
    <t>PRESTAR LOS SERVICIOS PROFESIONALES PARA LA OPERACIÓN, PRESTACIÓN, SEGUIMIENTO Y CUMPLIMIENTO DE LOS PROCEDIMIENTOS ADMINISTRATIVOS, OPERATIVOS Y PROGRAMÁTICOS DEL SERVICIO SOCIAL APOYO ECONÓMICO TIPO C, QUE CONTRIBUYAN A LA GARANTÍA DE LOS DERECHOS DE LA POBLACIÓN MAYOR EN EL MARCO DE LA POLÍTICA PÚBLICA SOCIAL PARA EL ENVEJECIMIENTO Y LA VEJEZ EN EL DISTRITO CAPITAL A CARGO DE LA ALCALDÍA LOCAL DE SUMAPAZ.</t>
  </si>
  <si>
    <t xml:space="preserve">LEIDY PAOLA GONZALEZ PALACIOS </t>
  </si>
  <si>
    <t>188 ( 21 ENERO DE 2019)</t>
  </si>
  <si>
    <t>214 ( 25 DE ENERO DE 2019)</t>
  </si>
  <si>
    <t xml:space="preserve">MARIA HILDA LIÑAN </t>
  </si>
  <si>
    <t>FDLS-CD-035-2019</t>
  </si>
  <si>
    <t>CPS-035-2019</t>
  </si>
  <si>
    <t>APOYAR LA FORMULACIÓN, GESTIÓN Y SEGUIMIENTO DE LAS ACTIVIDADES ENFOCADAS A PROMOVER EL DESARROLLO RURAL SOSTENIBLE EN LA LOCALIDAD DE SUMAPAZ.</t>
  </si>
  <si>
    <t>JULIAN NICOLAS  CRUZ CLAVIJO / CEDIDO A DANIEL GREGORIO SUAREZ LEGUIZAMON CC 79.941,853 EL 19 DE MARZO DE 2019</t>
  </si>
  <si>
    <t>198( 21 DE ENERO DE 2019)</t>
  </si>
  <si>
    <t>206 ( 24 DE ENERO DE 2019)</t>
  </si>
  <si>
    <t>FDLS-CD-036-2019</t>
  </si>
  <si>
    <t>CPS-036-2019</t>
  </si>
  <si>
    <t>PRESTAR LOS SERVICIOS PROFESIONALES PARA REALIZAR LA FORMULACIÓN, EVALUACIÓN, SEGUIMIENTO Y CONTROL DE PROYECTOS DE INVERSIÓN Y GASTOS DE FUNCIONAMIENTO DEL FONDO DE DESARROLLO LOCAL DE SUMAPAZ</t>
  </si>
  <si>
    <t xml:space="preserve">CARLOS ALBERTO VARGAS CARPINTERO </t>
  </si>
  <si>
    <t>207 ( 22 DE ENERO DE 2019)</t>
  </si>
  <si>
    <t>201 (23 DE ENERO DE 2019)</t>
  </si>
  <si>
    <t>FDLS-CD-037-2019</t>
  </si>
  <si>
    <t>CPS-037-2019</t>
  </si>
  <si>
    <t>PRESTAR SUS SERVICIOS COMO AUXILIAR ADMINISTRATIVO PARA REALIZAR LA SISTEMATIZACIÓN DE LOS DOCUMENTOS QUE REPOSAN EN EL ARCHIVO DE GESTIÓN DE LA ALCALDÍA LOCAL DE SUMAPAZ.</t>
  </si>
  <si>
    <t>DORIS CRISTINA GARCIA ADARVE</t>
  </si>
  <si>
    <t>203(22 DE ENERO DE 2019)</t>
  </si>
  <si>
    <t>208( 24 DE ENERO DE 2019)</t>
  </si>
  <si>
    <t xml:space="preserve">GLORIA ESPERANZA PIRAJON TEJEDOR </t>
  </si>
  <si>
    <t>FDLS-CD-038-2019</t>
  </si>
  <si>
    <t>CPS-038-2019</t>
  </si>
  <si>
    <t>PRESTAR LOS SERVICIOS COMO AUXILIAR ADMINISTRATIVO CORREGIDURIA DE NAZARETH</t>
  </si>
  <si>
    <t>GLORIA YOLANDA DIMATE RICO</t>
  </si>
  <si>
    <t>206( 22 DE ENERO DE 2019)</t>
  </si>
  <si>
    <t>219( 28 DE ENERO DE 2019)</t>
  </si>
  <si>
    <t>LUIS GONZALO LÓPEZ</t>
  </si>
  <si>
    <t>FDLS-CD-039-2019</t>
  </si>
  <si>
    <t>CPS-039-2019</t>
  </si>
  <si>
    <t xml:space="preserve">
PRESTAR LOS SERVICIOS PROFESIONALES PARA LA FORMULACIÓN, EVALUACIÓN, SEGUIMIENTO Y CONTROL DE PROYECTOS DE INVERSIÓN Y SEGUIMIENTO DE LOS PLANES, PROGRAMAS Y PROYECTOS DEL FONDO DE DESARROLLO LOCAL DE SUMAPAZ PARA EL PUNTO FOCAL DE MUJER Y GÉNERO.
</t>
  </si>
  <si>
    <t xml:space="preserve">ANA ROSA BAUTISTA RINCON </t>
  </si>
  <si>
    <t>204( 22 DE ENERO DE 20199</t>
  </si>
  <si>
    <t>209 ( 24 DE ENERO DE 2019)</t>
  </si>
  <si>
    <t>FDLS-CD-040-2019</t>
  </si>
  <si>
    <t>CPS-040-2019</t>
  </si>
  <si>
    <t>PRESTAR LOS SERVICIOS PROFESIONALES AL DESPACHO DE LA ALCALDÍA LOCAL DE SUMAPAZ PARA EL CUMPLIMIENTO DEL PLAN DE DESARROLLO “SUMAPAZ EN PAZ, MÁS PRODUCTIVA Y AMBIENTAL PARA TODOS” 2017-2020.</t>
  </si>
  <si>
    <t>RICARDO DAVID MENDEZ PALACIO</t>
  </si>
  <si>
    <t>201 ( 22 DE ENERO DE 2019)</t>
  </si>
  <si>
    <t>207 ( 24 DE ENERO DE 2019)</t>
  </si>
  <si>
    <t>FDLS-CD-041-2019</t>
  </si>
  <si>
    <t>CPS-041-2019</t>
  </si>
  <si>
    <t>PRESTAR LOS SERVICIOS PROFESIONALES ESPECIALIZADOS PARA EL DESPACHO DE LA ALCALDÍA LOCAL DE SUMAPAZ EN LAS DIFERENTES ETAPAS DE LOS PROCESOS ADMINISTRATIVOS Y OPERATIVOS PARA DAR CUMPLIMIENTO AL PLAN DE DESARROLLO LOCAL</t>
  </si>
  <si>
    <t xml:space="preserve">MELCHOR ANTONIO YEPES CALANCHE </t>
  </si>
  <si>
    <t>202 ( 22 DE ENERO DE 2019)</t>
  </si>
  <si>
    <t>202(24 DE ENERO DE 2019)</t>
  </si>
  <si>
    <t>FDLS-CD-042-2019</t>
  </si>
  <si>
    <t>CPS-042-2019</t>
  </si>
  <si>
    <t>PRESTAR SUS SERVICIOS PROFESIONALES A LA ALCALDÍA LOCAL DE SUMAPAZ, COMO ADMINISTRADOR DE LA RED DE COMPUTADORES DE LOS EQUIPOS DE PROPIEDAD O TENENCIA DEL FONDO DE DESARROLLO LOCAL DE SUMAPAZ Y REALIZAR LA ACTUALIZACIÓN DE LOS DATOS EN LOS DIFERENTES SISTEMAS DE INFORMACIÓN</t>
  </si>
  <si>
    <t>YESID AFRANIO AMARIS OSPINO</t>
  </si>
  <si>
    <t>205( 22 DE ENERO DE 2019)</t>
  </si>
  <si>
    <t>205(24 DE ENERO DE 2019)</t>
  </si>
  <si>
    <t>FDLS-CD-043-2019</t>
  </si>
  <si>
    <t>CPS-043-2019</t>
  </si>
  <si>
    <t>PRESTAR LOS SERVICIOS PROFESIONALES AL ÁREA DE GESTIÓN DE DESARROLLO LOCAL PARA REALIZAR LA FORMULACIÓN Y SEGUIMIENTO A LOS PROYECTOS DE INVERSIÓN O COMPONENTES QUE LE SEAN DESIGNADOS.</t>
  </si>
  <si>
    <t xml:space="preserve">CESAR ALEXANDER URIZA  ROJAS </t>
  </si>
  <si>
    <t>208( 23 DE ENERO DE 2019)</t>
  </si>
  <si>
    <t>211 ( 25 DE ENERO DE 2019)</t>
  </si>
  <si>
    <t>FDLS-CD-044-2019</t>
  </si>
  <si>
    <t>CPS-044-2019</t>
  </si>
  <si>
    <t>PRESTAR LOS SERVICIOS COMO AUXILIAR ADMINISTRATIVO PARA LA CORREGIDURIA BEANIA</t>
  </si>
  <si>
    <t>DIANA LUCIA RAMIREZ MUÑOZ</t>
  </si>
  <si>
    <t>210( 23 DE ENERO DE 20199</t>
  </si>
  <si>
    <t>210( 25 DE ENERO DE 2019)</t>
  </si>
  <si>
    <t>FDLS-CD-045-2019</t>
  </si>
  <si>
    <t>CPS-045-2019</t>
  </si>
  <si>
    <t>APOYAR LAS ACTIVIDADES COMO AUXILIAR ADMINISTRATIVO EN LA CORREGIDURIA DE SAN JUAN</t>
  </si>
  <si>
    <t>DEICY AMPARO MORALES TORRES</t>
  </si>
  <si>
    <t>209(23 DE ENERO DE 2019)</t>
  </si>
  <si>
    <t>218(28 DE ENERO DE 2019)</t>
  </si>
  <si>
    <t xml:space="preserve">ANIBAL MORALES VEGA </t>
  </si>
  <si>
    <t>FDLS-CD-046-2019</t>
  </si>
  <si>
    <t>CPS-046-2019</t>
  </si>
  <si>
    <t xml:space="preserve">
PRESTAR SUS SERVICIOS DE APOYO PARA REALIZAR ACTIVIDADES INHERENTES A LA GESTIÓN DOCUMENTAL DE LA ALCALDÍA LOCAL DE SUMAPAZ Y LA CORREGIDURÍA DE BETANIA.
</t>
  </si>
  <si>
    <t>GIOVANNI SANCHEZ SABOGAL</t>
  </si>
  <si>
    <t>211( 23 DE ENERO DE 2019)</t>
  </si>
  <si>
    <t>230(31 de enero de 2019)</t>
  </si>
  <si>
    <t xml:space="preserve">GLORIAESPERANZA PRIAJON TEJEDOR </t>
  </si>
  <si>
    <t>FDLS-CD-047-2019</t>
  </si>
  <si>
    <t>CPS-047-2019</t>
  </si>
  <si>
    <t xml:space="preserve">             
PRESTAR LOS SERVICIOS DE APOYO EN LAS LABORES DE OFICIOS VARIOS Y NOTIFICACIÓN PARA LA CUENCA DEL RIO BLANCO Y CUENCA RIO SUMAPAZ.
</t>
  </si>
  <si>
    <t xml:space="preserve">IVAN DARIO CHINGATE MICAN </t>
  </si>
  <si>
    <t>212 ( 23 DE ENERO DE 2019)</t>
  </si>
  <si>
    <t>224( 29 DE ENERO DE 2019)</t>
  </si>
  <si>
    <t>FDLS-CD-048-2019</t>
  </si>
  <si>
    <t>CPS-048-2019</t>
  </si>
  <si>
    <t>CLAUDIA MARTIN NAIZAQUE</t>
  </si>
  <si>
    <t>217( 24 DE ENERO DE 2019)</t>
  </si>
  <si>
    <t>215 ( 28 DE ENERO DE2019)</t>
  </si>
  <si>
    <t>FDLS-CD-049-2019</t>
  </si>
  <si>
    <t>CPS-049-2019</t>
  </si>
  <si>
    <t>PRESTAR LOS SERVICIOS COMO AUXILIAR ADMINISTRATIVO AL SERVICIO DE LA JUNTA ADMINISTRADORA LOCAL DE SUMAPAZ</t>
  </si>
  <si>
    <t>FREDY HUMBERTO PEÑA FORERO</t>
  </si>
  <si>
    <t>215( 24 DE ENERO DE 2019)</t>
  </si>
  <si>
    <t>216( 28 DE ENERO DE 2019)</t>
  </si>
  <si>
    <t>FDLS-CD-050-2019</t>
  </si>
  <si>
    <t>CPS-050-2019</t>
  </si>
  <si>
    <t>PRESTAR EL SERVICIO COMO AUXILIAR ADMINISTRATIVO PARA EL CENTRO DE SERVICIOS DE SANTA ROSA</t>
  </si>
  <si>
    <t>YEIMY MAGALI ROMERO HERNANDEZ</t>
  </si>
  <si>
    <t>214(24 DE ENERO DE 2019)</t>
  </si>
  <si>
    <t>217(28 DE ENERO DE 2019)</t>
  </si>
  <si>
    <t>FDLS-CD-052-2019</t>
  </si>
  <si>
    <t>CPS-051-2019</t>
  </si>
  <si>
    <t>APOYAR AL EQUIPO DE PRENSA Y COMUNICACIONES DE LA ALCALDÍA LOCAL MEDIANTE EL REGISTRO, LA EDICIÓN Y LA PRESENTACIÓN DE FOTOGRAFÍAS DE LOS ACONTECIMIENTOS, HECHOS Y EVENTOS DE LA ALCALDÍA LOCAL EN LOS MEDIOS DE COMUNICACIÓN, ESPECIALMENTE ESCRITOS, DIGITALES Y AUDIOVISUALES Y LA CREACIÓN, REALIZACIÓN Y PRODUCCIÓN DE VÍDEOS QUE TRANSMITAN UN MENSAJE EN LA COMUNICACIÓN INTERNA Y EXTERNA.</t>
  </si>
  <si>
    <t xml:space="preserve">JESUS ALFONSO PEÑA PEREZ </t>
  </si>
  <si>
    <t>213 ( 24 DE ENERO DE 2019)</t>
  </si>
  <si>
    <t>223(29 DE NERO DE 2019)</t>
  </si>
  <si>
    <t>si</t>
  </si>
  <si>
    <t xml:space="preserve">3 MESES </t>
  </si>
  <si>
    <t xml:space="preserve">1 MES Y MEDIO </t>
  </si>
  <si>
    <t>terminado</t>
  </si>
  <si>
    <t>FDLS-CD-053-2019</t>
  </si>
  <si>
    <t>CPS-052-2019</t>
  </si>
  <si>
    <t>PRESTAR LOS SERVICIOS PROFESIONALES PARA REALIZAR FORMULACIÓN, EVALUACIÓN, SEGUIMIENTO Y CONTROL DEL PROYECTO DE INVERSIÓN “DESARROLLO RURAL SOSTENIBLE Y CAMPESINO” Y SEGUIMIENTO DE LOS PLANES, PROGRAMAS Y PROYECTOS DEL FONDO DE DESARROLLO LOCAL DE SUMAPAZ QUE LE SEAN DESIGNADOS.</t>
  </si>
  <si>
    <t xml:space="preserve">IVAN CAMILO ORAMAS PRIETO </t>
  </si>
  <si>
    <t>3-3-1-15-06-41-1382-000</t>
  </si>
  <si>
    <t>216( 24 DE ENERO DE 2019)</t>
  </si>
  <si>
    <t>222( 29 DE ENERO DE 2019)</t>
  </si>
  <si>
    <t>FDLS-CD-054-2019</t>
  </si>
  <si>
    <t>CPS-053-2019</t>
  </si>
  <si>
    <t>PRESTAR LOS SERVICIOS PROFESIONALES ESPECIALIZADOS AL ÁREA DE GESTIÓN DE DESARROLLO LOCAL EN LOS DIFERENTES COMPONENTES DE INFRAESTRUCTURA Y MALLA VIAL DE LA LOCALIDAD DE SUMAPAZ</t>
  </si>
  <si>
    <t>CARLOS ENRIQUE CAMPOS PINEDA CEDIDO A OSCAR LEONARDO FORERO HIGUERA IDENTIFICADO CC N 80.538.280 EL 09 DE AGOSTO DE 2019</t>
  </si>
  <si>
    <t>219(24 DE ENERO DE 2019)</t>
  </si>
  <si>
    <t>229(30 DE ENERO DE 2019)</t>
  </si>
  <si>
    <t>FDLS-CD-057-2019</t>
  </si>
  <si>
    <t>CPS-055-2019</t>
  </si>
  <si>
    <t xml:space="preserve"> PRESTAR SUS SERVICIOS COMO PROFESIONAL DE APOYO A LA
GESTIÓN CONTRACTUAL DE LA ALCALDÍA LOCAL DE SUMAPAZ CLÁUSULA SEGUNDA.-
OBLIGACIONES DE LA CONTRATISTA. </t>
  </si>
  <si>
    <t xml:space="preserve">ERIKA DAYANA FIERRO MORALES </t>
  </si>
  <si>
    <t>225( 28 DE ENERO DE 2019)</t>
  </si>
  <si>
    <t>221(29 DE ENERO DE 2019)</t>
  </si>
  <si>
    <t>FDLS-CD-058-2019</t>
  </si>
  <si>
    <t>CPS-056-2019</t>
  </si>
  <si>
    <t>PRESTAR LOS SERVICIOS PROFESIONALES COMO ABOGADO (A) DE APOYO AL ÁREA DE GESTIÓN POLICIVA JURÍDICA SUMAPAZ, EN EL DESARROLLO DE LAS FUNCIONES PROPIAS DE ESA DEPENDENCIA</t>
  </si>
  <si>
    <t>PEDRO GUILLERMO CARRANZA URREA</t>
  </si>
  <si>
    <t>233( 28 DE ENERO DE 2019)</t>
  </si>
  <si>
    <t>235( 01 DE FEBRERO DE 2019)</t>
  </si>
  <si>
    <t>EUDALIA CUBIDES RUIZ</t>
  </si>
  <si>
    <t xml:space="preserve">TERMINADO Y LIQUIDO </t>
  </si>
  <si>
    <t>FDLS-CD-059-2019</t>
  </si>
  <si>
    <t>CPS-057-2019</t>
  </si>
  <si>
    <t>PRESTAR SUS SERVICIOS COMO PROFESIONAL DE APOYO A LA GESTIÓN CONTRACTUAL DE LA ALCALDÍA LOCAL DE SUMAPAZ</t>
  </si>
  <si>
    <t>BRYAN ALFONSO CASTAÑEDA FRANCO</t>
  </si>
  <si>
    <t>228(28 DE ENERO DE 2019)</t>
  </si>
  <si>
    <t>228 ( 30 DE ENERO DE 2019)</t>
  </si>
  <si>
    <t xml:space="preserve">ROSAMARIA MENDOZA DE LOS REYES </t>
  </si>
  <si>
    <t>FDLS-CD-060-2019</t>
  </si>
  <si>
    <t>CPS-058-2019</t>
  </si>
  <si>
    <t>PRESTAR SUS SERVICIOS COMO AUXILIAR ADMINISTRATIVO PARA QUE REALICE LAS ACTIVIDADES CORRESPONDIENTES AL PARQUE AUTOMOTOR PROPIEDAD DEL FONDO DE DESARROLLO LOCAL DE SUMAPAZ</t>
  </si>
  <si>
    <t xml:space="preserve">MANUEL ALEJANDRO GOMEZ ROA </t>
  </si>
  <si>
    <t>224( 28 DE ENERO DE 2019)</t>
  </si>
  <si>
    <t>220( 29 DE ENERO DE 2019)</t>
  </si>
  <si>
    <t>FDLS-CD-062-2019</t>
  </si>
  <si>
    <t>CPS-059-2019</t>
  </si>
  <si>
    <t xml:space="preserve">
PRESTAR LOS SERVICIOS DE APOYO EN LAS LABORES DE OFICIOS VARIOS Y NOTIFICACIÓN PARA LA CUENCA DEL RIO BLANCO Y CUENCA RIO SUMAPAZ.
</t>
  </si>
  <si>
    <t xml:space="preserve">GILBERTO RIVEROS ROMERO </t>
  </si>
  <si>
    <t>232(28 DE ENERO DE 20199</t>
  </si>
  <si>
    <t>FDLS-CD-063-2019</t>
  </si>
  <si>
    <t>CPS-060-2019</t>
  </si>
  <si>
    <t>PRESTAR SUS SERVICIOS COMO AUXILIAR ADMINISTRATIVO PARA EL ÁREA DE GESTIÓN DE DESARROLLO DE LA ALCALDÍA LOCAL DE SUMAPAZ.</t>
  </si>
  <si>
    <t>JUANITA CAROLINA GONZALEZ CHACON CEDIDO A LAURA MELISSA GONZALEZ LOPEZ C.C 1.010.239.115 EL 24 DE ABRIL DE 2019</t>
  </si>
  <si>
    <t>227(28 DE ENERO DE 2019)</t>
  </si>
  <si>
    <t>227 ( 30 DE ENERO DE 20199</t>
  </si>
  <si>
    <t>FDLS-CD-064-2019</t>
  </si>
  <si>
    <t>CPS-061-2019</t>
  </si>
  <si>
    <t>PRESTAR SUS SERVICIOS COMO AUXILIAR DE APOYO ADMINISTRATIVO AL AREA DE GESTION POLICIVA DE LA ALCALDIA LOCAL DE SUMAPAZ</t>
  </si>
  <si>
    <t>BRANDON PARRA RICARDO</t>
  </si>
  <si>
    <t>231 (DE ENERO DE 20192)</t>
  </si>
  <si>
    <t>225(30 DE ENERO DE 2019)</t>
  </si>
  <si>
    <t>HENRY LUIS GOMEZ PUCHE</t>
  </si>
  <si>
    <t>FDLS-CD-065-2019</t>
  </si>
  <si>
    <t>CPS-062-2019</t>
  </si>
  <si>
    <t>APOYAR LA FORMULACIÓN, GESTIÓN Y SEGUIMIENTO DE ACTIVIDADES ENFOCADAS A LA GESTIÓN AMBIENTAL EXTERNA, ENCAMINADAS A LA MITIGACIÓN DE LOS DIFERENTES IMPACTOS AMBIENTALES Y LA CONSERVACIÓN DE LOS RECURSOS NATURALES DE LA LOCALIDAD DE SUMAPAZ</t>
  </si>
  <si>
    <t>ANGIE KATHERINE CURREA VARGAS CEDIDO A ZULAY NATALIA BECERRA MARTINEZ C.C. 1.032.423.701 EL 17 DE JUNIO DE 2019</t>
  </si>
  <si>
    <t>3-03-1-15-07-45-1375-000</t>
  </si>
  <si>
    <t>230( 28 DE ENERO DE 2019)</t>
  </si>
  <si>
    <t>226(30 DE ENERO DE 2019)</t>
  </si>
  <si>
    <t xml:space="preserve">5 DIAS CALENDARIO </t>
  </si>
  <si>
    <t>FDLS-CD-066-2019</t>
  </si>
  <si>
    <t>CPS-063-2019</t>
  </si>
  <si>
    <t>PRESTAR LOS SERVICIOS DE APOYO A LOS ARCHIVOS DE GESTIÓN DE LA ENTIDAD EN LA IMPLEMENTACIÓN DE LOS PROCESOS DE CLASIFICACIÓN, ORDENACIÓN, SELECCIÓN NATURAL, FOLIACIÓN, IDENTIFICACIÓN, LEVANTAMIENTO DE INVENTARIOS, ALMACENAMIENTO Y APLICACIÓN DE PROTOCOLOS DE ELIMINACIÓN Y TRANSFERENCIAS DOCUMENTALES DE LA ALCALDÍA LOCAL DE SUMAPAZ Y LA CORREGIDURÍA DE SAN JUAN</t>
  </si>
  <si>
    <t>JOSE FRANCISCO MARIN DIAZ</t>
  </si>
  <si>
    <t>229( 28 DE ENERO DE 2019)</t>
  </si>
  <si>
    <t>231 ( 31 DE ENERO DE 2019)</t>
  </si>
  <si>
    <t>FDLS-CD-067-2019</t>
  </si>
  <si>
    <t>CPS-064-2019</t>
  </si>
  <si>
    <t>APOYAR LA FORMULACIÓN, GESTIÓN Y SEGUIMIENTO DE ACTIVIDADES ENFOCADAS A LA GESTIÓN AMBIENTAL EXTERNA, ENCAMINADAS A LA MITIGACIÓN DE LOS DIFERENTES IMPACTOS AMBIENTALES Y LA CONSERVACIÓN DE LOS RECURSOS NATURALES DE LA LOCALIDAD DE SUMAPAZ.</t>
  </si>
  <si>
    <t>WILLIAM ANDRES HERRERA PABON</t>
  </si>
  <si>
    <t>223 ( 28 DE ENERO DE 2019)</t>
  </si>
  <si>
    <t>232 ( 31 DE ENERO DE 2019)</t>
  </si>
  <si>
    <t>FDLS-CD-068-2019</t>
  </si>
  <si>
    <t>CPS-065-2019</t>
  </si>
  <si>
    <t>PRESTAR LOS SERVICIOS DE APOYO A LOS ARCHIVOS DE GESTIÓN DE LA ENTIDAD EN LA IMPLEMENTACIÓN DE LOS PROCESOS DE CLASIFICACIÓN, ORDENACIÓN, SELECCIÓN NATURAL, FOLIACIÓN, IDENTIFICACIÓN, LEVANTAMIENTO DE INVENTARIOS, ALMACENAMIENTO Y APLICACIÓN DE PROTOCOLOS DE ELIMINACIÓN Y TRANSFERENCIAS DOCUMENTALES DE LA ALCALDÍA LOCAL DE SUMAPAZ Y LA CORREGIDURÍA DE NAZARETH.</t>
  </si>
  <si>
    <t>ALICIA CHON DIAZ</t>
  </si>
  <si>
    <t>237( 30 DE ENERO DE 2019)</t>
  </si>
  <si>
    <t>239( 04 DE FEBRERO DE 2019)</t>
  </si>
  <si>
    <t>FDLS-CD-069-2019</t>
  </si>
  <si>
    <t>CPS-066-2019</t>
  </si>
  <si>
    <t>APOYAR AL (LA) ALCALDE(SA) LOCAL EN LA PROMOCIÓN, ARTICULACIÓN, ACOMPAÑAMIENTO Y SEGUIMIENTO PARA LA ATENCIÓN Y PROTECCIÓN DE LOS ANIMALES DOMÉSTICOS Y SILVESTRES DE LA LOCALIDAD.</t>
  </si>
  <si>
    <t>CARLOS EDUARDO BRAVO COTRINO</t>
  </si>
  <si>
    <t>163( 15 DE ENERO DE 2019)</t>
  </si>
  <si>
    <t>238( 01 DE FEBRERO DE 2019)</t>
  </si>
  <si>
    <t>FDLS-CD-070-2019</t>
  </si>
  <si>
    <t>CPS-067-2019</t>
  </si>
  <si>
    <t>RESTAR LOS SERVICIOS DE APOYO AL GRUPO DE GESTIÓN DE DESARROLLO LOCAL EN LOS TEMAS CONTABLES DEL FONDO DE DESARROLLO LOCAL DE SUMAPAZ.</t>
  </si>
  <si>
    <t>JOHN FREIDY VASQUEZ MARTINEZ</t>
  </si>
  <si>
    <t>236(29 DE ENERO DE 2019)</t>
  </si>
  <si>
    <t>237( 01 DE FEBRERO)</t>
  </si>
  <si>
    <t>FDLS-CD-071-2019</t>
  </si>
  <si>
    <t>CPS-068-2019</t>
  </si>
  <si>
    <t>PRESTAR SUS SERVICIOS TÉCNICOS PARA LA GESTIÓN DOCUMENTAL DE LA ALCALDÍA LOCAL DE SUMAPAZ</t>
  </si>
  <si>
    <t xml:space="preserve">SANDRA JOHANNA APACHE CHICA </t>
  </si>
  <si>
    <t>238(30 DE ENERO DE 2019)</t>
  </si>
  <si>
    <t>236( 01 DE FEBRERO DE 2019)</t>
  </si>
  <si>
    <t>FDLS-CD-072-2019</t>
  </si>
  <si>
    <t>CPS-069-2019</t>
  </si>
  <si>
    <t>PRESTAR LOS SERVICIOS PROFESIONALES AL ÁREA DE GESTIÓN DE DESARROLLO LOCAL PARA REALIZA LA FORMULACIÓN, SEGUIMIENTO A LOS DIFERENTES PROCESOS RELACIONADOS CON LA INFRAESTRUCTURA DE LA LOCALIDAD DE SUMAPAZ</t>
  </si>
  <si>
    <t>OSCAR LEONARDO FORERO HIGUERA CEDIDO A JUAN DAVID CORTES GOMEZ IDENTIFICADO CC N 1.090.424.977 EL 09 DE AGOSTO DE 2019</t>
  </si>
  <si>
    <t>3-3-1-45-02-18-1364-000</t>
  </si>
  <si>
    <t>239( 31 DE ENERO DE 2019)</t>
  </si>
  <si>
    <t>241( 04 DE FEBRERO DE 2019)</t>
  </si>
  <si>
    <t>FDLS-CD-073-2019</t>
  </si>
  <si>
    <t>CPS-070-2019</t>
  </si>
  <si>
    <t>PRESTAR LOS SERVICIOS DE APOYO EN LAS LABORES DE RADICACIÓN, CONSERVACIÓN, CLASIFICACIÓN Y NOTIFICACIÓN DE LA CORRESPONDENCIA QUE EMITE LA JUNTA ADMINISTRADORA LOCAL DE SUMAPAZ PARA LA BOGOTA URBANA Y EL FONDO DE DESARROLLO LOCAL DE SUMAPAZ</t>
  </si>
  <si>
    <t xml:space="preserve">DIEGO FERNANDO BENAVIDES MOGOLLON </t>
  </si>
  <si>
    <t>240(01 DE FEBRERO DE 2019)</t>
  </si>
  <si>
    <t>240(04 DE FEBRERO DE 2019)</t>
  </si>
  <si>
    <t>FDLS-CD-074-2019</t>
  </si>
  <si>
    <t>CPS-071-2019</t>
  </si>
  <si>
    <t>PRESTAR LOS SERVICIOS PARA OPERAR EL VEHÍCULO ASIGNADO, REALIZANDO DE MANERA OPORTUNA EFICIENTE Y SEGURA LOS DESPLAZAMIENTOS DE LOS FUNCIONARIOS DEL FONDO DE DESARROLLO LOCAL DE SUMAPAZ Y/O DEMÁS PERSONAL QUE REQUIERA SER TRASLADADO EN LA ZONA URBANA Y RURAL DE LA LOCALIDAD EN CUMPLIMIENTO DE LAS ACTIVIDADES PROPIAS DE LA ADMINISTRACIÓN LOCAL.</t>
  </si>
  <si>
    <t xml:space="preserve">WILLIAM CIFUENTES MEDINA </t>
  </si>
  <si>
    <t>242( 01 DE FEBRERO DE 2019)</t>
  </si>
  <si>
    <t>242(05 DEFEBRERO DE 2019)</t>
  </si>
  <si>
    <t>FDLS-CD-076-2019</t>
  </si>
  <si>
    <t>CPS-072-2019</t>
  </si>
  <si>
    <t>PRESTAR SERVICIOS PROFESIONALES PARA COORDINAR, LIDERAR Y ASESORAR LOS PLANES Y ESTRATEGIAS DE COMUNICACIÓN INTERNA Y EXTERNA PARA LA DIVULGACIÓN DE LOS PROGRAMAS, PROYECTOS Y ACTIVIDADES, COMO LA REALIZACIÓN Y PUBLICACIÓN DE CONTENIDOS DE REDES SOCIALES Y CANALES DE DIVULGACIÓN DIGITAL (SITIO WEB) DE LA ALCALDÍA LOCAL.</t>
  </si>
  <si>
    <t>CLAUDIA CONSTANZA CONTRERAS CORREA</t>
  </si>
  <si>
    <t>248( 05 DE FEBRERO DE 2019)</t>
  </si>
  <si>
    <t>247(07 DE FEBRERO DE 2019)</t>
  </si>
  <si>
    <t>FDLS-CD-077-2019</t>
  </si>
  <si>
    <t>CPS-073-2019</t>
  </si>
  <si>
    <t>PRESTACIÓN DE SERVICIOS DE APOYO PARA LAS CORREGIDURÍAS DE NAZARETH Y BETANIA REALIZANDO ACTIVIDADES LOGÍSTICAS Y OPERATIVAS ATENDIENDO LOS LINEAMIENTOS DE LAS DIFERENTES ÁREAS DE LA ADMINISTRACIÓN LOCAL EN LOS BIENES DE PROPIEDAD DEL FONDO DE DESARROLLO LOCAL Y/O DE LA ALCALDÍA LOCAL DE SUMAPAZ.</t>
  </si>
  <si>
    <t xml:space="preserve">ENRIQUE HUERTAS </t>
  </si>
  <si>
    <t>249( 05 DE FEBRERO DE 2019)</t>
  </si>
  <si>
    <t>246( 07 DE FEBRERO DE 20199</t>
  </si>
  <si>
    <t>FDLS-CD-075-2019</t>
  </si>
  <si>
    <t>CPS-74-2019</t>
  </si>
  <si>
    <t xml:space="preserve">PRESTAR LOS SERVICIOS TÉCNICOS PARA LA OPERACIÓN, SEGUIMIENTO Y
CUMPLIMIENTO DE LOS PROCESOS Y PROCEDIMIENTOS DEL SERVICIO SOCIAL APOYOS PARA LA
SEGURIDAD ECONÓMICA TIPO C, REQUERIDOS PARA EL OPORTUNO Y ADECUADO REGISTRO, CRUCE Y
REPORTE DE LOS DATOS EN EL SISTEMA DE INFORMACIÓN Y REGISTRO DE BENEFICIARIOS-SIRBE, QUE
CONTRIBUYAN A LA GARANTÍA DE LOS DERECHOS DE LA POBLACIÓN MAYOR EN EL MARCO DE LA POLÍTICA
PÚBLICA SOCIAL PARA EL ENVEJECIMIENTO Y LA VEJEZ EN EL DISTRITO CAPITAL A CARGO DE LA
ALCALDÍA LOCAL DE SUMAPAZ. </t>
  </si>
  <si>
    <t xml:space="preserve">CRISTIAN
ANDRES VASQUEZ CHINGATE </t>
  </si>
  <si>
    <t>243(04 DE FEBRERO DE 2019)</t>
  </si>
  <si>
    <t>252(12 DE FEBRERO DE 2019)</t>
  </si>
  <si>
    <t xml:space="preserve">INTERVENTORIA </t>
  </si>
  <si>
    <t>FDLS-MC-056-2019</t>
  </si>
  <si>
    <t>CPS-75-2019</t>
  </si>
  <si>
    <t xml:space="preserve">MINIMA CUANTIA </t>
  </si>
  <si>
    <t>“REALIZAR LA INTERVENTORÍA TÉCNICA, ADMINISTRATIVA, FINANCIERA, JURÍDICA Y AMBIENTAL AL CONTRATO CPS 169-2018, CUYO OBJETO ES: “PRESTAR LOS SERVICIOS PARA LA ORGANIZACIÓN, COORDINACIÓN Y EJECUCIÓN DE LA SEGUNDA FASE DE LA ESCUELAS DE FORMACIÓN ARTÍSTICA Y CULTURAL DE SUMAPAZ” (EFACS II).</t>
  </si>
  <si>
    <t xml:space="preserve">NOHORA JANNETH GUTIERREZ MILLAN </t>
  </si>
  <si>
    <t>226(28 DE ENERO DE 2019)</t>
  </si>
  <si>
    <t>268(14 DE FEBRERO DE 2019)</t>
  </si>
  <si>
    <t xml:space="preserve">8,5 MESES </t>
  </si>
  <si>
    <t xml:space="preserve">ROCIO DEL PILAR BECERR FARRIETA </t>
  </si>
  <si>
    <t>FDLS-CD-081-2019</t>
  </si>
  <si>
    <t>CPS-76-2019</t>
  </si>
  <si>
    <t xml:space="preserve">DIRECTA </t>
  </si>
  <si>
    <t xml:space="preserve">PRESTAR LOS SERVICIOS PROFESIONALES PARA REALIZAR LA FORMULACION EVALUACION Y CONTROL DE PROYECTOS DE INVERSION Y SEGUIMIENTO DE LOS PLANES, PROGRAMAS Y PROYECTOS DEL FONDO DE DESARROLLO LOCAL DE SUMAPAZ QUE LE SEAN ASIGNADOS  </t>
  </si>
  <si>
    <t xml:space="preserve">MIGUEL AUGUSTO RODRIGUEZ RIAÑO </t>
  </si>
  <si>
    <t>3-3-1-15-07-45-1353-000</t>
  </si>
  <si>
    <t>267(21 DE FEBRERO DE 2019)</t>
  </si>
  <si>
    <t>275(26 DE FEBRERO DEL 2019)</t>
  </si>
  <si>
    <t xml:space="preserve">11 MESES </t>
  </si>
  <si>
    <t>FDLS-CD-082-2019</t>
  </si>
  <si>
    <t>CPS-077-2019</t>
  </si>
  <si>
    <t xml:space="preserve">PRESTAR SUS SERVICIOS TECNICOS DE APOYO ADMINISTRATIVO AL AREA DE GESTION DE DESARROLLO LOCAL DE LA ALCALDIA LOCAL DE SUMAPAZ </t>
  </si>
  <si>
    <t xml:space="preserve">ANA MILENA SILVA CORTES </t>
  </si>
  <si>
    <t>265( 21 DE FEBRERO DE 2019)</t>
  </si>
  <si>
    <t>276(04 DE MARZO DE 2019)</t>
  </si>
  <si>
    <t>11 MESES</t>
  </si>
  <si>
    <t>FDLS-CMA-051-2019</t>
  </si>
  <si>
    <t>CIN-078-2019</t>
  </si>
  <si>
    <t xml:space="preserve">CONCURSO DE MERITOS ABIERTO </t>
  </si>
  <si>
    <t>REALIZAR LA INTERVENTORIA TECNICA, ADMINISTRATIVA, FINANCIERA, AMBIENTAL, SOCIAL Y JURIDICA AL CONTRATO DE OBRA PUBLICA No. COP-173--2018, CUYO OBJETO ES" REALIZAR POR EL SISTEMA DE PRECIOS UNITARIOS FIJOS SIN FORMULA DE REAJUSTE: LA IMPLEMENTACION DE MODELOS DE BIOINGENIERIA Y SU EJECUCION PARA LA RESTAURACION Y RECUPERACION DE ZONAS CON PROCESOS DE EROSION O FENOMENOS DE REMOCION EN MASA EN LA LOCALIDAD DE SUMAPAZ</t>
  </si>
  <si>
    <t>CONSORCIO INTER-MUROS 2019</t>
  </si>
  <si>
    <t>901260489-0</t>
  </si>
  <si>
    <t>3-3-1-15-01-04-1340</t>
  </si>
  <si>
    <t>199(21 DE ENERO DEL 2019)</t>
  </si>
  <si>
    <t>297(13 DE MARZO)</t>
  </si>
  <si>
    <t>5 MESES</t>
  </si>
  <si>
    <t xml:space="preserve">CARLOS ENRIQUE CAMPOS PINEDA </t>
  </si>
  <si>
    <t>FDLS-MC-079-2019</t>
  </si>
  <si>
    <t>CPS-079-2019</t>
  </si>
  <si>
    <t>PRESTAR LOS SERVICIOS LOGÍSTICOS PARA LA REALIZACIÓN DEL EVENTO DE RENDICIÓN DE CUENTAS DE LA VIGENCIA 2018 PARA LA LOCALIDAD DE SUMAPAZ</t>
  </si>
  <si>
    <t>GRUPO EMPRESARIAL G&amp;H ASOCIADOS SAS</t>
  </si>
  <si>
    <t>901200939-7</t>
  </si>
  <si>
    <t>3-3-1-15-07-45-1377-000</t>
  </si>
  <si>
    <t>260(14 DE FEBRERO DE 2019)</t>
  </si>
  <si>
    <t>293(12 DE MARZO DE 2019)</t>
  </si>
  <si>
    <t>1 MES</t>
  </si>
  <si>
    <t>LIQUIDADO</t>
  </si>
  <si>
    <t xml:space="preserve">COMPRA VENTA </t>
  </si>
  <si>
    <t>FDLS-MC-080-2019</t>
  </si>
  <si>
    <t>CCV-080-2019</t>
  </si>
  <si>
    <t>ADQUIRIR A TÍTULO DE COMPRAVENTA MUEBLES DE OFICINA Y ENSERES PARA LA ALCALDÍA LOCAL DE SUMAPAZ</t>
  </si>
  <si>
    <t xml:space="preserve">  OFIBEST S.A.S.</t>
  </si>
  <si>
    <t>900350133-7</t>
  </si>
  <si>
    <t>264(19 DE FEBRERO DE 2019)</t>
  </si>
  <si>
    <t>294(12 DE MARZO DE 2019)</t>
  </si>
  <si>
    <t xml:space="preserve">ROSA MARIA MENDOZA DE LOS REYES </t>
  </si>
  <si>
    <t>FDLS-MC-086-2019</t>
  </si>
  <si>
    <t>CPS-081-2019</t>
  </si>
  <si>
    <t xml:space="preserve">ADQUSICION DE CHAQUTAS Y CACHUCHAS INSTITUCIONALES PARA LA ALCALDIA LOCAL DE SUMAPAZ </t>
  </si>
  <si>
    <t>COMERCIALIZADORA BENDITO S.A.S</t>
  </si>
  <si>
    <t>900697272-2</t>
  </si>
  <si>
    <t>FUNCIONAMIENTO</t>
  </si>
  <si>
    <t>3-1-2-02-01-01-0006-000</t>
  </si>
  <si>
    <t>277(11 DE MARZO DE 2019)</t>
  </si>
  <si>
    <t>302(28 DE MARZO DE 2019)</t>
  </si>
  <si>
    <t xml:space="preserve">2 MESES </t>
  </si>
  <si>
    <t xml:space="preserve">ORDEN DE COMPRA </t>
  </si>
  <si>
    <t xml:space="preserve">ACUERDO MARCO </t>
  </si>
  <si>
    <t>SUMINISTRO DE COMBUSTIBLE PARA LOS VEHICULOLIVIANOS DE PROPIEDAD Y/O TENENCIA DELDEL FONDO DE DESARROLLOLOCAL DE SUMAPAZ</t>
  </si>
  <si>
    <t xml:space="preserve">ORGANIZACIÓN TERPEL </t>
  </si>
  <si>
    <t>830095213-0</t>
  </si>
  <si>
    <t xml:space="preserve">FUNCIONAMIENTO </t>
  </si>
  <si>
    <t>3-1-2-02-01-02-0003-00</t>
  </si>
  <si>
    <t>291(19 DE MARZO DE 2019)</t>
  </si>
  <si>
    <t>338(24 DE ABRIL DE 2019)</t>
  </si>
  <si>
    <t xml:space="preserve">JOAN LONDOÑO </t>
  </si>
  <si>
    <t>FDLS-SAMC-083-2019</t>
  </si>
  <si>
    <t>CPS-082-2019</t>
  </si>
  <si>
    <t xml:space="preserve">SELECCIÓN ABREVIADA MENORA CUANTIA </t>
  </si>
  <si>
    <t>CONTRATAR  LA PRESTACION DEL SERVICIO DE VIGILANCIA Y SEGURIDAD PRIVADA CON ARMAS, PARA SEDES DE LA ALCALDIA LOCAL DE SUMAPAZ BOGOTA DISTRITO CAPITAL D.C</t>
  </si>
  <si>
    <t xml:space="preserve">SEGURIDAD LAS AMERICAS </t>
  </si>
  <si>
    <t>860518862-7</t>
  </si>
  <si>
    <t>3-1-2-02-02-03-0005-001</t>
  </si>
  <si>
    <t>269(25 DE FEBRERO DE 2019)</t>
  </si>
  <si>
    <t>304(01 DE ABRIL 2019)</t>
  </si>
  <si>
    <t xml:space="preserve">4 MESES </t>
  </si>
  <si>
    <t>FDLS-SAMC-085-2019</t>
  </si>
  <si>
    <t>CPS-083-2019</t>
  </si>
  <si>
    <t>PRESTACIÓN DE SERVICIOS PARA LA REALIZACIÓN DEL EVENTO CULTURAL "POR LOS DERECHOS DE LAS MUJERES</t>
  </si>
  <si>
    <t>UNION TEMPRAL JK</t>
  </si>
  <si>
    <t>901276993-1</t>
  </si>
  <si>
    <t>272(01 DE MARZO DE 2019)</t>
  </si>
  <si>
    <t>339 (DE 26 DE ABRIL DE 2019</t>
  </si>
  <si>
    <t xml:space="preserve">1 MES </t>
  </si>
  <si>
    <t xml:space="preserve">ANA ROSA BAUTISTA </t>
  </si>
  <si>
    <t>EN  EJECUCION</t>
  </si>
  <si>
    <t xml:space="preserve">FECHA DE EVENTO 09 DE JUNIO </t>
  </si>
  <si>
    <t>FDLS-CD-097-2019</t>
  </si>
  <si>
    <t>CPS-084-2019</t>
  </si>
  <si>
    <t xml:space="preserve">UNICO </t>
  </si>
  <si>
    <t xml:space="preserve">PRESTAR SUS SERVICIOS PROFESIONALES AL AREA DE GESTION DE DESARROLLO LOCAL EN LOS PROYECTOS Y PROCESOS RELACIONADOS CON EL MANTENIMIENTO Y OPERATIVIDAD DEL PARQUE AUTOMOTOR DE PROPIEDAD DEL FDLS Y DEL QUE LLEGARE A SER RESPONSABLE </t>
  </si>
  <si>
    <t>MANUEL DAVID DIAZ TANGARIFE</t>
  </si>
  <si>
    <t xml:space="preserve">INVERSION </t>
  </si>
  <si>
    <t>317(08 DE ABRIL DE 2019)</t>
  </si>
  <si>
    <t>3296( 15 DE ABRIL DE 2019)</t>
  </si>
  <si>
    <t xml:space="preserve">9 MESES </t>
  </si>
  <si>
    <t>PUBLICADO EN SECOP 1</t>
  </si>
  <si>
    <t xml:space="preserve">CONTRATO DE SEGUROS </t>
  </si>
  <si>
    <t>FDLS-SAMC-087-2019</t>
  </si>
  <si>
    <t>CSE-085-2019</t>
  </si>
  <si>
    <t>CONTRATAR LOS SEGUROS QUE AMPAREN LOS INTERESES PATRIMONIALES ACTUALES Y FUTUROS, ASI COMO LOS BIENES DE PROPIEDAD DE LA ALCALDIA LOCAL DE SUMAPAZ, QUE ESTÉN BAJO SU RESPONSABILIDAD Y CUSTODIA Y AQUELLOS QUE SEAN ADQUIRIDOS PARA DESARROLLAR LAS FUNCIONES INHERENTES A SU ACTIVIDAD, AS! COMO CUALQUIER OTRA PÓLIZA DE SEGUROS QUE REQUIERA LA ENTIDAD EN EL DESARROLLO DE SU ACTIVIDAD</t>
  </si>
  <si>
    <t xml:space="preserve">ASEGURADORA SOLIDARIA DE COLOMBIA ENTIDAD COOPERATIVA </t>
  </si>
  <si>
    <t xml:space="preserve">3-1-2-02-02-02-0001-007                                3-1-2-02-02-02-0001-008                       3-1-2-02-02-02-0001-009                    3-1-2-02-02-02-0001-010                    3-1-2-02-02-02-0001-012         </t>
  </si>
  <si>
    <t>286 (DE 15 DE MARZO DE 2019)</t>
  </si>
  <si>
    <t>330,331,332,333,334 (DEL 15 DE ABRIL DE 2019)</t>
  </si>
  <si>
    <t xml:space="preserve">10 MESES Y CUATRO DIAS </t>
  </si>
  <si>
    <t>PUBLICADO EN EL SECOP 2</t>
  </si>
  <si>
    <t>ACUERDO MARCO</t>
  </si>
  <si>
    <t>ADQUISICION DE LICENCIAS DE MICROSOFT OFFICE 365 E3 POR SUSCRIPCION ANUAL PARA LOS EQUIPOS DEL FDLS</t>
  </si>
  <si>
    <t>UT SOLUCIONES MICROSOFT 2017</t>
  </si>
  <si>
    <t>800015583-1</t>
  </si>
  <si>
    <t>3-1-2-01-01-01-0002-000</t>
  </si>
  <si>
    <t>299( 21 DE MARZO DE 2019)</t>
  </si>
  <si>
    <t>347(08 DE MAYO DE 2019)</t>
  </si>
  <si>
    <t xml:space="preserve">45 DIAS </t>
  </si>
  <si>
    <t xml:space="preserve">45 DIAS CALENDARIO </t>
  </si>
  <si>
    <t>YESID AMARIS OSPINO</t>
  </si>
  <si>
    <t>TERMINADO</t>
  </si>
  <si>
    <t xml:space="preserve"> PRESTACION DE SERVICIOS </t>
  </si>
  <si>
    <t>FDLS-SAMC-089-2019</t>
  </si>
  <si>
    <t>CPS-86-2019</t>
  </si>
  <si>
    <t>PRESTAR LOS SERVICIOS PARA LA ELABORACIÓN, DISEÑO, DIAGRAMACIÓN E IMPRESIÓN DEL PERIÓDICO LOCAL "EL RURAL", ASÍ COMO LA ADQUISICIÓN DE LAS DEMÁS PIEZAS PUBLICITARIAS ESTABLECIDAS POR EL FONDO DE DESARROLLO LOCAL</t>
  </si>
  <si>
    <t>FUNDACION S.XXI RESCATE AMBIENTAL SOCIAL CULTURAL Y TURISTICO</t>
  </si>
  <si>
    <t>830080869-6</t>
  </si>
  <si>
    <t>3-1-02-02-03-0003-010        3-1-2-02-02-03-0007-01       3-1-2-02-02-03-0007-002    3-1-2-02-02-03-0007-003</t>
  </si>
  <si>
    <t>294(19 DE MARZO 2019)</t>
  </si>
  <si>
    <t>340( 29 DE ABRIL DE 2019</t>
  </si>
  <si>
    <t>9 MESES O HASTA AGOTAR EXIXTENCIAS</t>
  </si>
  <si>
    <t>EN EJECUCION</t>
  </si>
  <si>
    <t xml:space="preserve">CONTRATO DE PRESTACION DE SERVICIOS </t>
  </si>
  <si>
    <t xml:space="preserve">FDLS-SAMC-090-2019 </t>
  </si>
  <si>
    <t>CPS-87-2019</t>
  </si>
  <si>
    <t xml:space="preserve">SELECCION ABREVIDA DE MENOR CUANTIA </t>
  </si>
  <si>
    <t>PRESTACION DEL SERVICIO DE MANTENIMIENTO PREVENTIVO/ CORRECTIVO DE LA INFRAESTRUCTURA TECNOLOGICA, INCLUIDO EL SUMINSITRO DE REPUESTOS PARA LA ALCALDIA LOCAL DE SUMAPAZ.</t>
  </si>
  <si>
    <t>SYSTEM NET INGENIERÍA S.A.S.,</t>
  </si>
  <si>
    <t>3-1-2-02-02-03-0006-003</t>
  </si>
  <si>
    <t>270 (25 DE FEBRERO DE 2019)</t>
  </si>
  <si>
    <t>346(07 DE MAYO DE 2019)</t>
  </si>
  <si>
    <t xml:space="preserve">YESID AFRANIO </t>
  </si>
  <si>
    <t xml:space="preserve">PUBLICADO SECOP 2 </t>
  </si>
  <si>
    <t xml:space="preserve">FDLS-LP-078-2019 </t>
  </si>
  <si>
    <t>CPS-88-2019</t>
  </si>
  <si>
    <t>LICITACION PUBLICA</t>
  </si>
  <si>
    <t>“PRESTAR EL SERVICIO DE ASISTENCIA TÉCNICA DIRECTA RURAL AGROPECUARIA PARA LOS PEQUEÑOS Y MEDIANOS PRODUCTORES DE LA LOCALIDAD DE SUMAPAZ”</t>
  </si>
  <si>
    <t>CONSULTORES Y EJECUTORES DE TECNOLOGIA AGROEMPRESARIAL S.A.S</t>
  </si>
  <si>
    <t>275(07 DE MARZO DE 2019)</t>
  </si>
  <si>
    <t>364(15 DE MAYO DE 2019)</t>
  </si>
  <si>
    <t xml:space="preserve">EN EJECUCUIN </t>
  </si>
  <si>
    <t xml:space="preserve">FDLS-SAMC-096-2019 </t>
  </si>
  <si>
    <t>CPS-89-2019</t>
  </si>
  <si>
    <t xml:space="preserve">SELECCIÓN ABREVIADA MENOR CUANTIA </t>
  </si>
  <si>
    <t>PRESTAR EL SERVICIO DE MONITOREO CON ADQUISICIÓN DE GPS, PARA LA MAQUINARIA DE PROPIEDAD Y/O TENENCIA DEL FDLS</t>
  </si>
  <si>
    <t>DAR SOLUCIONES S.A.S</t>
  </si>
  <si>
    <t>306(02 DE ABRIL DE 2019)</t>
  </si>
  <si>
    <t>363(15 DE MAYO DE 2019)</t>
  </si>
  <si>
    <t>SUMINISTRO</t>
  </si>
  <si>
    <t xml:space="preserve">FDLS-MC-101-2019 </t>
  </si>
  <si>
    <t>CSU-090-2019</t>
  </si>
  <si>
    <t>SUMINISTRAR MATERIALES DE CONSTRUCCION, ELEMENTOS DE FERRETERIA Y ELECTRICOS PARA MANTENIMIENTO DE LA SEDE ADMINISTRATIVA E INMUEBLES PROPIEDAD DEL FONDO DE DESARROLLO LOCAL</t>
  </si>
  <si>
    <t>COMERCIALIZADORA ELECTROCON S.A.S</t>
  </si>
  <si>
    <t xml:space="preserve">FINCIONAMIENTO </t>
  </si>
  <si>
    <t>3-1-2-02-02-03-0006-007</t>
  </si>
  <si>
    <t>328(30 DE ABRIL DE 2019)</t>
  </si>
  <si>
    <t>371(20 DE MAYO DE 2019)</t>
  </si>
  <si>
    <t xml:space="preserve">CESAR ALEXANDER URIZA </t>
  </si>
  <si>
    <t xml:space="preserve">EN ELJECUCION </t>
  </si>
  <si>
    <t>ARRENDAMIENTO</t>
  </si>
  <si>
    <t>FDLS-CD-106-2019</t>
  </si>
  <si>
    <t>CAR-091-2019</t>
  </si>
  <si>
    <t>ADQUIRIR A TÍTULO DE ARRENDAMIENTO UN (1) INMUEBLE PARA EL FUNCIONAMIENTO DE LA SEDE ADMINISTRATIVA DE LA LOCAL DE SUMAPAZINCLUIDO EL SERVICIO DE PARQUEADERO</t>
  </si>
  <si>
    <t>INMOBILIARIA CRUZ Y PINZON LTDA</t>
  </si>
  <si>
    <t>FUNCIONMIENTO</t>
  </si>
  <si>
    <t>3-1-2-02-02-02-0002-001</t>
  </si>
  <si>
    <t>346(16 DE MAYO DE 2019)</t>
  </si>
  <si>
    <t>369(17 DE MAYO DE 2019)</t>
  </si>
  <si>
    <t>ROSA MARIA MENDOZA DE LOS REYES</t>
  </si>
  <si>
    <t>FDLS-SAMC-094-2019</t>
  </si>
  <si>
    <t>CPS-092-2019</t>
  </si>
  <si>
    <t>PRESTACIÓN DE SERVICIOS PARA DESARROLLAR EL PROCESO DE INSTAURACIÓN DE SISTEMAS Y NÚCLEOS DE PRODUCCIÓN AGROPECUARIA, EN LA LOCALIDAD DE SUMAPAZ”</t>
  </si>
  <si>
    <t>UNION TEMPRAL AGROSUMAPAZ 2019</t>
  </si>
  <si>
    <t>901290759-2</t>
  </si>
  <si>
    <t>320(11 DE ABRIL DE 2019)</t>
  </si>
  <si>
    <t>374(06 DE JUNIO DE 2019)</t>
  </si>
  <si>
    <t xml:space="preserve">WILDER CENTENO </t>
  </si>
  <si>
    <t>FDLS-SAMC-100-2019</t>
  </si>
  <si>
    <t>CPS-093-2019</t>
  </si>
  <si>
    <t>REALIZAR LOS JUEGOS RURALES DE LA LOCALIDAD DE SUMAPAZ PARA LA VIGENCIA 2019</t>
  </si>
  <si>
    <t>ASOCIACION DE DISCAPACITADOS FISICOS DEL SUR - ASODIFISUR</t>
  </si>
  <si>
    <t>830059289-7</t>
  </si>
  <si>
    <t>327(30 DE ABRIL DE 2019)</t>
  </si>
  <si>
    <t>388(10 DE JUNIO DE 2019)</t>
  </si>
  <si>
    <t>LORENA MENDEZ VALLEJO</t>
  </si>
  <si>
    <t xml:space="preserve">OBRA </t>
  </si>
  <si>
    <t>FDLS-LP-095-2019</t>
  </si>
  <si>
    <t>COP-94-2019</t>
  </si>
  <si>
    <t>CONTRATAR LAS OBRAS PARA LA CONSERVACIÓN DE LA MALLA VIAL LOCAL DE SUMAPAZ, POR EL SISTEMA DE PRECIOS UNITARIOS FIJOS, SIN FORMULA DE REAJUSTE Y A MONTO AGOTABLE</t>
  </si>
  <si>
    <t xml:space="preserve">        CONSORCIO SUMAPAZ 2-2019 </t>
  </si>
  <si>
    <t>901298274-9</t>
  </si>
  <si>
    <t>303(29 DE MARZO DE 2019)</t>
  </si>
  <si>
    <t>409(28 DE JUNIO DE 2019)</t>
  </si>
  <si>
    <t>10 MESES</t>
  </si>
  <si>
    <t>CONSORCIO INTERVIAL SUMAPAZ</t>
  </si>
  <si>
    <t xml:space="preserve">CONTRATO DE INTERVENTORIA </t>
  </si>
  <si>
    <t>FDLS-MC-115-2019</t>
  </si>
  <si>
    <t>CIN-095-2019</t>
  </si>
  <si>
    <t>INTERVENTORIA</t>
  </si>
  <si>
    <t>REALIZAR LA INTERVENTORÍA TÉCNICA, ADMINISTRATIVA, FINANCIERA Y AMBIENTAL AL CONTRATO CUYO OBJETO ES: “REALIZAR LOS JUEGOS RURALES DE LA LOCALIDAD DE SUMAPAZ PARA LA VIGENCIA 2019”</t>
  </si>
  <si>
    <t>362(11 DE JUNIO DE 2019)</t>
  </si>
  <si>
    <t>408(27 DE JUNIO DE 2019)</t>
  </si>
  <si>
    <t xml:space="preserve">3 MESES Y 15 DIAS </t>
  </si>
  <si>
    <t>LUIS EDUARDO PERICO</t>
  </si>
  <si>
    <t>FDLS-CD-117-2019</t>
  </si>
  <si>
    <t>CPS-96-2019</t>
  </si>
  <si>
    <t xml:space="preserve">DIRCETA </t>
  </si>
  <si>
    <t xml:space="preserve">CONTRATAR LOS SERVICIOS DE UN BACHILLER PARA EL FORTALECIMIENTO A LA GESTION LOCAL DE PROCESOS INSTITUCIONALES Y SOCIALES DE INTERES PUBLICO ARTICULADA POR EL FONDO DE DESARROLLO LOCAL DE SUMAPAZ EN COMPAÑÍA DE SECTORES ADMINISTRATIVOS DEL DISTRITO, INSTANCIAS  Y ORGANIZACIONES SOCIALES EN LA LOCALIDAD </t>
  </si>
  <si>
    <t>NANCY CAROLINA POVEDA HUERTAS</t>
  </si>
  <si>
    <t>373( 21 DE JUNIO DE 2019)</t>
  </si>
  <si>
    <t>398(26 DE JUNIO DE 2019)</t>
  </si>
  <si>
    <t xml:space="preserve">7 MESES </t>
  </si>
  <si>
    <t>SECOP 1</t>
  </si>
  <si>
    <t>FDLS-CD-118-2019</t>
  </si>
  <si>
    <t>CPS-97-2019</t>
  </si>
  <si>
    <t>PEDROJAVIER VELASQUEZ CASTAÑEDA</t>
  </si>
  <si>
    <t>374(21 DE JUNIO DE 2019)</t>
  </si>
  <si>
    <t>400(26 DE JUNIO DE 2019)</t>
  </si>
  <si>
    <t>FDLS-CD-119-2019</t>
  </si>
  <si>
    <t>CPS-98-2019</t>
  </si>
  <si>
    <t xml:space="preserve">WILLIAM ANDRES ,EZA OTERO </t>
  </si>
  <si>
    <t>372(21 DE JUNIO DE 2019)</t>
  </si>
  <si>
    <t>401(26 DE JUNIO DE 2019)</t>
  </si>
  <si>
    <t>FDLS-CD-120-2019</t>
  </si>
  <si>
    <t>CPS-99-2019</t>
  </si>
  <si>
    <t xml:space="preserve">LUZ ADRIANA SOLANO SUAREZ </t>
  </si>
  <si>
    <t>FDLS-CD-127-2019</t>
  </si>
  <si>
    <t>CPS-100-2019</t>
  </si>
  <si>
    <t>YENNIFER YURANI CORONADO DUQUE</t>
  </si>
  <si>
    <t>376(21 DE JUNIO DE 2019)</t>
  </si>
  <si>
    <t>402( 26 DE JUNIO DE 2019</t>
  </si>
  <si>
    <t>FDLS-CD-121-2019</t>
  </si>
  <si>
    <t>CPS-101-2019</t>
  </si>
  <si>
    <t>ALDO MILLAR GARZON ANGEL</t>
  </si>
  <si>
    <t>377(21 DE JUNIO DE 2019)</t>
  </si>
  <si>
    <t>403( 26 DE JUNIO DE 2019</t>
  </si>
  <si>
    <t>FDLS-CD-123-2019</t>
  </si>
  <si>
    <t>CPS-102-2019</t>
  </si>
  <si>
    <t>ANDRES DAVID CAICEDO TELLO</t>
  </si>
  <si>
    <t>378(21 DE JUNIO DE 2019)</t>
  </si>
  <si>
    <t>404( 26 DE JUNIO DE 2019</t>
  </si>
  <si>
    <t xml:space="preserve">CONVENIO DE COFINANCIACION </t>
  </si>
  <si>
    <t>FDLS-CD-122-2019</t>
  </si>
  <si>
    <t>CPS -103-2019</t>
  </si>
  <si>
    <t>AUNAR ESFUERZOS ENTRE LA SUBRED INTEGRAL DE SERVICIOS DE SALUD SUR Y EL FDL SUMAPAZ PARA EL OTORGAMIENTO DE DISPOSITIVOS DE ASISTENCIA PERSONAL, NO INCLUIDAS O NO CUBIERTAS EN EL PLAN OBLIGATORIO DE SALUD -POS PARA LOS HABITANTES DE LA LOCALIDAD DE SUMAPAZ</t>
  </si>
  <si>
    <t>SUBRED INTEGRADA DE SERVICIOS DE SALUD SUR E.S.E</t>
  </si>
  <si>
    <t>370(21 DE  JUNIO DE 2019)</t>
  </si>
  <si>
    <t>396(26 DE JUNIO DE 2019)</t>
  </si>
  <si>
    <t>VT:89.004.722                            AF: 81354722     AA:7650000</t>
  </si>
  <si>
    <t>ADJUDICADO</t>
  </si>
  <si>
    <t>FDLS-CD-124-2019</t>
  </si>
  <si>
    <t>CPS-104-2019</t>
  </si>
  <si>
    <t xml:space="preserve">MIGUEL ANGEL SANCHEZ MARTINEZ  </t>
  </si>
  <si>
    <t>380(21 DE JUNIO DE 2019)</t>
  </si>
  <si>
    <t>405( 26 DE JUNIO DE 2019</t>
  </si>
  <si>
    <t>FDLS-CD-125-2019</t>
  </si>
  <si>
    <t>CPS-105-2019</t>
  </si>
  <si>
    <t xml:space="preserve">LUIS FELIPE ALONSO MONTES </t>
  </si>
  <si>
    <t>375(21 DE JUNIO DE 2019)</t>
  </si>
  <si>
    <t>406( 26 DE JUNIO DE 2019</t>
  </si>
  <si>
    <t>FDLS-CD-126-2019</t>
  </si>
  <si>
    <t>CPS-106-2019</t>
  </si>
  <si>
    <t>ROBINSON LEANDRO GIRALDO CARDONA</t>
  </si>
  <si>
    <t>381(21 DE JUNIO DE 2019)</t>
  </si>
  <si>
    <t>399( 26 DE JUNIO DE 2019</t>
  </si>
  <si>
    <t>FDLS-CD-128-2019</t>
  </si>
  <si>
    <t>CPS-107-2019</t>
  </si>
  <si>
    <t xml:space="preserve">APOYAR AL EQUIPO DE PRENSA Y COMUNICACIONES DE LA ALCALDÍA LOCAL MEDIANTE EL REGISTRO, LA EDICIÓN Y LA PRESENTACIÓN DE FOTOGRAFÍAS DE LOS ACONTECIMIENTOS, HECHOS Y EVENTOS DE LA ALCALDÍA LOCAL EN LOS MEDIOS DE COMUNICACIÓN, ESPECIALMENTE ESCRITOS, DIGITALES Y AUDIOVISUALES Y LA CREACION, REALIZACION Y PRODUCCION DE VIDEOS QUE TRASMITAN UN MENSAJE EN LA COMUNICACION INTERNA Y EXTERNA </t>
  </si>
  <si>
    <t>384(27 DE JUNIO DE 2019)</t>
  </si>
  <si>
    <t>407(27 DE JUNIO DE 2019)</t>
  </si>
  <si>
    <t xml:space="preserve">COMPRAVENTA </t>
  </si>
  <si>
    <t>FDLS-MC-114-2019</t>
  </si>
  <si>
    <t>CCV-108-2019</t>
  </si>
  <si>
    <t xml:space="preserve">ADQUISICIÓN, INSTALACIÓN Y PUESTA EN FUNCIONAMIENTO DE UN SISTEMA DE AIRE ACONDICIONADO DE 18000 BTU PARA EL CENTRO DE DATOS Y EL CUARTO DE UPS DE LA ALCALDÍA LOCAL DE SUMAPAZ  
</t>
  </si>
  <si>
    <t>PROYECTOS INSTITUCIONALES DE COLOMBIA SAS</t>
  </si>
  <si>
    <t>371(21 DE JUNIO DE 2019)</t>
  </si>
  <si>
    <t>410(09 DE JULIO DE 2019)</t>
  </si>
  <si>
    <t>FDLS-SASI-108-2019</t>
  </si>
  <si>
    <t>CCV-109-2019</t>
  </si>
  <si>
    <t xml:space="preserve">SELECCIÓN ABREVIADA SUBASTA INVERSA </t>
  </si>
  <si>
    <t>“ADQUIRIR A TÍTULO DE COMPRAVENTA UNA MOTONIVELADORA PARA EL FONDO DE DESARROLLO LOCAL DE SUMAPAZ”</t>
  </si>
  <si>
    <t>DISTRIBUIDORA NISSAN S.A- DINISAAN</t>
  </si>
  <si>
    <t>860.001.307-7</t>
  </si>
  <si>
    <t>349(21 DE MAYO DE 2019)</t>
  </si>
  <si>
    <t xml:space="preserve">EN  SOLICITUD </t>
  </si>
  <si>
    <t>MANUEL TAGARIFE</t>
  </si>
  <si>
    <t>FDLS-SAMC-107-2019</t>
  </si>
  <si>
    <t>CPS-110-2019</t>
  </si>
  <si>
    <t>PRESTAR EL SERVICIO DE MANTENIMIENTO PREVENTIVO Y CORRECTIVO DE LOS VEHÍCULOS LIVIANOS DE PROPIEDAD, GUARDA O TENENCIA DEL FONDO DE DESARROLLO LOCAL DE SUMAPAZ CON SUMINISTRO DE REPUESTOS, LLANTAS, INSUMOS Y MANO DE OBRA</t>
  </si>
  <si>
    <t>PRECAR LTDA</t>
  </si>
  <si>
    <t>3-1-2-02-01-02-0006-000     3-1-2-02-02-03-0006-004</t>
  </si>
  <si>
    <t>348(20 DE MAYO DE 2019)</t>
  </si>
  <si>
    <t>424(12 DE JULIO DE 2019)</t>
  </si>
  <si>
    <t>CONTRATAR LA COMPRA DE PAPELERIA, UTILES, DE OFICINA CON DESTINO A LAS DIFERENTES DEPENDENCIAS DEL FONDO DE DESARROLLO LOCAL DE SUMAPAZ A TRAVES DE CONTRATACION CON GRAN ALMACEN EN LA TVEC</t>
  </si>
  <si>
    <t>PANAMERICANA LIBRERÍA Y PAPELERIA S.A.</t>
  </si>
  <si>
    <t>3-1-2-02-01-02-0002</t>
  </si>
  <si>
    <t>FDLS-SAMC-109-2019</t>
  </si>
  <si>
    <t>CPS-111-2019</t>
  </si>
  <si>
    <t>PRESTAR LOS SERVICIOS LOGISTICOS Y PROFESIONALES EN LA CONMEMORACION DEL DÍA DEL CAMPESINO Y CAMPESINA DE LA LOCALIDAD DE SUMAPAZ</t>
  </si>
  <si>
    <t>ASOCIACION DE DISCAPACITADOS FISICOS DEL SUR</t>
  </si>
  <si>
    <t>351(24 DE MAYO DE 2019)</t>
  </si>
  <si>
    <t>425(12 DE JULIO DE 2019)</t>
  </si>
  <si>
    <t xml:space="preserve">ROCIO DEL PILAR CECERRA </t>
  </si>
  <si>
    <t>FDLS-LP-098-2019</t>
  </si>
  <si>
    <t>COP-112-2019</t>
  </si>
  <si>
    <t>REALIZAR POR EL SISTEMA DE PRECIOS UNITARIOS FIJOS SIN FORMULA DE REAJUSTE: LA CONSERVACIÓN DE PUENTES SOBRE CORRIENTES DE AGUA EN LA LOCALIDAD DE SUMAPAZ</t>
  </si>
  <si>
    <t>COMSORCIO TRIDELSA</t>
  </si>
  <si>
    <t>901303616-6</t>
  </si>
  <si>
    <t>326(29 DE ABRIL DE 2019)</t>
  </si>
  <si>
    <t>433( DEL 22 DE JULIO DE 2019)</t>
  </si>
  <si>
    <t xml:space="preserve">5 MESES </t>
  </si>
  <si>
    <t>FDLS-LP-102-2019</t>
  </si>
  <si>
    <t>CPS-113-2019</t>
  </si>
  <si>
    <t>“DESARROLLAR EL EVENTO DE IDENTIDAD CULTURAL SUMAPACEÑA FERIA AGROAMBIENTAL EN SU DÉCIMO NOVENA VERSIÓN (XIX).</t>
  </si>
  <si>
    <t>ROYAL PARK LTDA</t>
  </si>
  <si>
    <t>800185306-1</t>
  </si>
  <si>
    <t>341(16 DE MAYO DE 2019)</t>
  </si>
  <si>
    <t xml:space="preserve">EN SOLICITUD </t>
  </si>
  <si>
    <t>FDLS-SASI-113-2019</t>
  </si>
  <si>
    <t>CPS-114-2019</t>
  </si>
  <si>
    <t>ADQUISICIÓN DE EQUIPOS TECNOLÓGICOS PARA LA ALCALDÍA LOCAL DE SUMAPAZ</t>
  </si>
  <si>
    <t>REDCOMPUTO LIMITADA</t>
  </si>
  <si>
    <t>830016004-0</t>
  </si>
  <si>
    <t>363(11 DE JUNIO DE 2019)</t>
  </si>
  <si>
    <t>432(19 DE JULIO DE 2019)</t>
  </si>
  <si>
    <t>FDLS-MC-116-2019</t>
  </si>
  <si>
    <t>CPS-115-2019</t>
  </si>
  <si>
    <t>“REALIZAR LA INTERVENTORÍA TÉCNICA, ADMINISTRATIVA, FINANCIERA, AMBIENTAL Y JURÍDICA AL CONTRATO QUE SE DERIVE DEL PROCESO LICITATORIO No. FDLS-LP-103-2019, CUYO OBJETO ES: “REALIZAR LA TERCERA ETAPA DE LA ESCUELA DE FORMACIÓN DEPORTIVA DE LA LOCALIDAD DE SUMAPAZ”</t>
  </si>
  <si>
    <t xml:space="preserve">FRANCISCO ALBERTO ROZO TORRES </t>
  </si>
  <si>
    <t>3-3-1-15-01-11-1353-00</t>
  </si>
  <si>
    <t>392( DEL 15 DE JULIO DE 2019)</t>
  </si>
  <si>
    <t>438(29 DE JULIO DE 2019)</t>
  </si>
  <si>
    <t xml:space="preserve">6 MESES </t>
  </si>
  <si>
    <t xml:space="preserve">CLAUDIA MARTIN </t>
  </si>
  <si>
    <t>FDLS-LP-103-2019</t>
  </si>
  <si>
    <t>CPS-116-2019</t>
  </si>
  <si>
    <t>“REALIZAR LA TERCERA ETAPA DE LA ESCUELA DE FORMACIÓN DEPORTIVA DE LA LOCALIDAD DE SUMAPAZ”</t>
  </si>
  <si>
    <t>ASOCIACION PARA EL DESARROLLO INTEGRAL DE LA FAMILIA COLOMBIANA</t>
  </si>
  <si>
    <t>352(DEL 28 MAYO DE 2019)</t>
  </si>
  <si>
    <t>FRANCISCO ALBERTO ROZO TORRES</t>
  </si>
  <si>
    <t>FDLS-CD-134-2019</t>
  </si>
  <si>
    <t>CPS-117-2019</t>
  </si>
  <si>
    <t xml:space="preserve">APOYAR LA FORMULACION, GESTION Y SEGUIMIENTO DE LAS ACTIVIDADES, ACIONES Y ESTRATEGIAS QUE SE ADELANTEN ENFOCADAS A PROMOVER EL DESARROLLO RURAL SOSTENIBLE EN LA LOCALIDAD DE SUMAPAZ </t>
  </si>
  <si>
    <t>WILSON REY MORENO</t>
  </si>
  <si>
    <t>396( 23 DE JULIO DE 2019)</t>
  </si>
  <si>
    <t xml:space="preserve">437(25 DE JULIO DE 2019) </t>
  </si>
  <si>
    <t>31/02/2020</t>
  </si>
  <si>
    <t xml:space="preserve">JEISSON IVAN SANCHEZ CORTES </t>
  </si>
  <si>
    <t>FDLS-CMA-105-2019</t>
  </si>
  <si>
    <t>CIN-118-2019</t>
  </si>
  <si>
    <t>REALIZAR LA INTERVENTORÍA TÉCNICA, ADMINISTRATIVA, FINANCIERA, AMBIENTAL, SOCIAL Y JURÍDICA AL CONTRATO CUYO OBJETO ES “REALIZAR POR EL SISTEMA DE PRECIOS UNITARIOS FIJOS SIN FORMULA DE REAJUSTE: LA CONSERVACIÓN DE PUENTES SOBRE CORRIENTES DE AGUA EN LA LOCALIDAD DE SUMAPAZ”</t>
  </si>
  <si>
    <t xml:space="preserve">CONSORCIO INTERPUENTES </t>
  </si>
  <si>
    <t>3-3--1-15-02-18-1364-00</t>
  </si>
  <si>
    <t>357(05 DE JUNIO DE 2019)</t>
  </si>
  <si>
    <t>FDLS-CMA-111-2019</t>
  </si>
  <si>
    <t>CIN-119-2019</t>
  </si>
  <si>
    <t>“REALIZAR LA INTERVENTORÍA TÉCNICA, ADMINISTRATIVA, FINANCIERA, AMBIENTAL, SOCIAL, SISO Y JURÍDICA AL CONTRATO QUE RESULTE DEL PROCESO LICITATORIO FDLS-LP-095-2019, CUYO OBJETO ES: CONTRATAR LAS OBRAS PARA LA CONSERVACIÓN DE LA MALLA VIAL LOCAL DE SUMAPAZ, POR EL SISTEMA DE PRECIOS UNITARIOS FIJOS, SIN FORMULA DE REAJUSTE Y A MONTO AGOTABLE.”</t>
  </si>
  <si>
    <t xml:space="preserve">    CONSORCIO  INTERVIAL SUMAPAZ</t>
  </si>
  <si>
    <t>353(29 DE MAYO DE 2019)</t>
  </si>
  <si>
    <t xml:space="preserve">10 MESES  </t>
  </si>
  <si>
    <t>OSCAR LEONARDO FORERO HIGUERA</t>
  </si>
  <si>
    <t>FDLS-CD-141-2019</t>
  </si>
  <si>
    <t>CPS-121-2019</t>
  </si>
  <si>
    <t>PRESTAR LOS SERVICIOS DE APOYO A LOS ARCHIVOS DE GESTIÓN DE LA ENTIDAD EN LA IMPLEMENTACIÓN DE LOS PROCESOS DE CLASIFICACIÓN, ORDENACIÓN, SELECCIÓN NATURAL, FOLIACIÓN, IDENTIFICACIÓN, LEVANTAMIENTO DE INVENTARIOS, ALMACENAMIENTO Y APLICACIÓN DE PROTOCOLOS DE ELIMINACIÓN Y TRANSFERENCIAS DOCUMENTALES DE LA ALCALDÍA LOCAL DE SUMAPAZ.</t>
  </si>
  <si>
    <t>MONICA JULIETH GONZALES MEJIA</t>
  </si>
  <si>
    <t>400(23 DE JULIO DE 2019)</t>
  </si>
  <si>
    <t>469(21 DE AGOSTO DE 2019)</t>
  </si>
  <si>
    <t xml:space="preserve">GLORIA PIRAJON TEJEDOR </t>
  </si>
  <si>
    <t>PUBLICADO EN SECOP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</si>
</sst>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6666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14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2" fontId="4" fillId="0" borderId="1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2" fontId="6" fillId="0" borderId="2" xfId="1" applyFont="1" applyBorder="1" applyAlignment="1">
      <alignment horizontal="center" vertical="center"/>
    </xf>
    <xf numFmtId="42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2" fontId="4" fillId="0" borderId="1" xfId="1" applyFont="1" applyFill="1" applyBorder="1" applyAlignment="1">
      <alignment vertical="center"/>
    </xf>
    <xf numFmtId="42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0" fillId="3" borderId="1" xfId="0" applyNumberFormat="1" applyFont="1" applyFill="1" applyBorder="1" applyAlignment="1">
      <alignment vertical="center" wrapText="1"/>
    </xf>
    <xf numFmtId="14" fontId="0" fillId="3" borderId="1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vertical="center" wrapText="1"/>
    </xf>
    <xf numFmtId="42" fontId="0" fillId="0" borderId="1" xfId="1" applyFont="1" applyBorder="1" applyAlignment="1">
      <alignment vertical="center"/>
    </xf>
    <xf numFmtId="42" fontId="0" fillId="0" borderId="1" xfId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9" fillId="3" borderId="1" xfId="0" applyFont="1" applyFill="1" applyBorder="1" applyAlignment="1">
      <alignment vertical="center" wrapText="1"/>
    </xf>
    <xf numFmtId="9" fontId="0" fillId="3" borderId="1" xfId="0" applyNumberFormat="1" applyFont="1" applyFill="1" applyBorder="1" applyAlignment="1">
      <alignment vertical="center" wrapText="1"/>
    </xf>
    <xf numFmtId="42" fontId="0" fillId="3" borderId="1" xfId="1" applyFont="1" applyFill="1" applyBorder="1" applyAlignment="1">
      <alignment vertical="center"/>
    </xf>
    <xf numFmtId="42" fontId="0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42" fontId="0" fillId="0" borderId="1" xfId="1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14" fontId="0" fillId="0" borderId="3" xfId="0" applyNumberFormat="1" applyFont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3" fontId="0" fillId="3" borderId="3" xfId="0" applyNumberFormat="1" applyFont="1" applyFill="1" applyBorder="1" applyAlignment="1">
      <alignment vertical="center" wrapText="1"/>
    </xf>
    <xf numFmtId="14" fontId="0" fillId="3" borderId="3" xfId="0" applyNumberFormat="1" applyFont="1" applyFill="1" applyBorder="1" applyAlignment="1">
      <alignment vertical="center" wrapText="1"/>
    </xf>
    <xf numFmtId="9" fontId="0" fillId="0" borderId="3" xfId="0" applyNumberFormat="1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9" fontId="0" fillId="3" borderId="1" xfId="0" applyNumberFormat="1" applyFont="1" applyFill="1" applyBorder="1" applyAlignment="1">
      <alignment horizontal="center" vertical="center" wrapText="1"/>
    </xf>
    <xf numFmtId="42" fontId="0" fillId="3" borderId="1" xfId="2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/>
    <xf numFmtId="14" fontId="0" fillId="3" borderId="1" xfId="0" applyNumberFormat="1" applyFont="1" applyFill="1" applyBorder="1"/>
    <xf numFmtId="0" fontId="0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vertical="center" wrapText="1"/>
    </xf>
    <xf numFmtId="42" fontId="0" fillId="0" borderId="0" xfId="1" applyFont="1" applyAlignment="1">
      <alignment vertical="center"/>
    </xf>
    <xf numFmtId="3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/>
    <xf numFmtId="3" fontId="0" fillId="4" borderId="1" xfId="0" applyNumberFormat="1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vertical="center" wrapText="1"/>
    </xf>
    <xf numFmtId="42" fontId="0" fillId="4" borderId="0" xfId="1" applyFont="1" applyFill="1" applyAlignment="1">
      <alignment vertical="center"/>
    </xf>
    <xf numFmtId="0" fontId="0" fillId="4" borderId="0" xfId="0" applyFill="1"/>
    <xf numFmtId="0" fontId="0" fillId="3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3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/>
    <xf numFmtId="3" fontId="0" fillId="3" borderId="2" xfId="0" applyNumberFormat="1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3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/>
    <xf numFmtId="3" fontId="0" fillId="3" borderId="0" xfId="0" applyNumberFormat="1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42" fontId="0" fillId="0" borderId="0" xfId="1" applyFont="1" applyBorder="1" applyAlignment="1">
      <alignment vertical="center"/>
    </xf>
    <xf numFmtId="0" fontId="0" fillId="0" borderId="0" xfId="0" applyBorder="1"/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3">
    <cellStyle name="Moneda [0]" xfId="1" builtinId="7"/>
    <cellStyle name="Moneda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7"/>
  <sheetViews>
    <sheetView tabSelected="1" workbookViewId="0">
      <selection sqref="A1:AP1048576"/>
    </sheetView>
  </sheetViews>
  <sheetFormatPr baseColWidth="10" defaultRowHeight="15" x14ac:dyDescent="0.25"/>
  <cols>
    <col min="1" max="1" width="6.7109375" style="72" customWidth="1"/>
    <col min="2" max="2" width="14" style="72" customWidth="1"/>
    <col min="3" max="3" width="16.28515625" style="72" customWidth="1"/>
    <col min="4" max="4" width="11.42578125" style="72"/>
    <col min="5" max="5" width="20" style="112" customWidth="1"/>
    <col min="6" max="6" width="16.28515625" style="72" customWidth="1"/>
    <col min="7" max="7" width="9" style="113" customWidth="1"/>
    <col min="8" max="8" width="39.7109375" style="72" customWidth="1"/>
    <col min="9" max="9" width="19.140625" style="72" customWidth="1"/>
    <col min="10" max="10" width="13.85546875" style="72" customWidth="1"/>
    <col min="11" max="11" width="23" style="72" customWidth="1"/>
    <col min="12" max="12" width="25.42578125" style="72" customWidth="1"/>
    <col min="13" max="13" width="17.5703125" style="72" customWidth="1"/>
    <col min="14" max="14" width="11.140625" style="72" customWidth="1"/>
    <col min="15" max="15" width="28.28515625" style="72" customWidth="1"/>
    <col min="16" max="16" width="12.85546875" style="72" customWidth="1"/>
    <col min="17" max="17" width="16.5703125" style="72" customWidth="1"/>
    <col min="18" max="18" width="18.5703125" style="72" customWidth="1"/>
    <col min="19" max="19" width="13.7109375" style="72" customWidth="1"/>
    <col min="20" max="21" width="17.7109375" style="72" customWidth="1"/>
    <col min="22" max="22" width="23.42578125" style="72" customWidth="1"/>
    <col min="23" max="23" width="13.140625" style="72" customWidth="1"/>
    <col min="24" max="24" width="12.42578125" style="112" customWidth="1"/>
    <col min="25" max="25" width="11.7109375" style="72" customWidth="1"/>
    <col min="26" max="26" width="13.5703125" style="72" customWidth="1"/>
    <col min="27" max="27" width="14.28515625" style="72" customWidth="1"/>
    <col min="28" max="28" width="8.85546875" style="72" customWidth="1"/>
    <col min="29" max="29" width="8" style="72" customWidth="1"/>
    <col min="30" max="30" width="12.5703125" style="72" customWidth="1"/>
    <col min="31" max="31" width="13.28515625" style="72" customWidth="1"/>
    <col min="32" max="32" width="19" style="72" customWidth="1"/>
    <col min="33" max="33" width="15.42578125" style="72" customWidth="1"/>
    <col min="34" max="34" width="15.28515625" style="72" customWidth="1"/>
    <col min="35" max="36" width="14.42578125" style="72" customWidth="1"/>
    <col min="37" max="37" width="17" style="70" bestFit="1" customWidth="1"/>
    <col min="38" max="38" width="15.85546875" customWidth="1"/>
    <col min="39" max="40" width="12.85546875" bestFit="1" customWidth="1"/>
    <col min="41" max="41" width="11.7109375" bestFit="1" customWidth="1"/>
    <col min="42" max="42" width="14.7109375" bestFit="1" customWidth="1"/>
  </cols>
  <sheetData>
    <row r="1" spans="1:4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0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1"/>
      <c r="AE1" s="1"/>
      <c r="AF1" s="1"/>
      <c r="AG1" s="1"/>
      <c r="AH1" s="1"/>
      <c r="AI1" s="1"/>
      <c r="AJ1" s="2"/>
      <c r="AK1" s="3"/>
      <c r="AL1" s="4"/>
      <c r="AM1" s="4"/>
      <c r="AN1" s="4"/>
      <c r="AO1" s="4"/>
      <c r="AP1" s="4"/>
    </row>
    <row r="2" spans="1:42" ht="56.25" x14ac:dyDescent="0.2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17</v>
      </c>
      <c r="AD2" s="5" t="s">
        <v>18</v>
      </c>
      <c r="AE2" s="5" t="s">
        <v>30</v>
      </c>
      <c r="AF2" s="5" t="s">
        <v>31</v>
      </c>
      <c r="AG2" s="5" t="s">
        <v>32</v>
      </c>
      <c r="AH2" s="5" t="s">
        <v>33</v>
      </c>
      <c r="AI2" s="5" t="s">
        <v>34</v>
      </c>
      <c r="AJ2" s="5" t="s">
        <v>35</v>
      </c>
      <c r="AK2" s="6" t="s">
        <v>36</v>
      </c>
      <c r="AL2" s="7" t="s">
        <v>37</v>
      </c>
      <c r="AM2" s="8" t="s">
        <v>38</v>
      </c>
      <c r="AN2" s="8" t="s">
        <v>39</v>
      </c>
      <c r="AO2" s="8" t="s">
        <v>40</v>
      </c>
      <c r="AP2" s="8" t="s">
        <v>41</v>
      </c>
    </row>
    <row r="3" spans="1:42" x14ac:dyDescent="0.25">
      <c r="A3" s="9"/>
      <c r="B3" s="9"/>
      <c r="C3" s="9"/>
      <c r="D3" s="9"/>
      <c r="E3" s="10"/>
      <c r="F3" s="9"/>
      <c r="G3" s="11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2"/>
      <c r="AL3" s="13"/>
      <c r="AM3" s="14"/>
      <c r="AN3" s="14"/>
      <c r="AO3" s="14"/>
      <c r="AP3" s="14"/>
    </row>
    <row r="4" spans="1:42" ht="135" x14ac:dyDescent="0.25">
      <c r="A4" s="15">
        <v>2019</v>
      </c>
      <c r="B4" s="16">
        <v>43480</v>
      </c>
      <c r="C4" s="15" t="s">
        <v>42</v>
      </c>
      <c r="D4" s="15" t="s">
        <v>43</v>
      </c>
      <c r="E4" s="17" t="s">
        <v>44</v>
      </c>
      <c r="F4" s="17" t="s">
        <v>45</v>
      </c>
      <c r="G4" s="18" t="s">
        <v>46</v>
      </c>
      <c r="H4" s="19" t="s">
        <v>47</v>
      </c>
      <c r="I4" s="17" t="s">
        <v>48</v>
      </c>
      <c r="J4" s="17">
        <v>52900762</v>
      </c>
      <c r="K4" s="17" t="s">
        <v>49</v>
      </c>
      <c r="L4" s="17" t="s">
        <v>50</v>
      </c>
      <c r="M4" s="17" t="s">
        <v>51</v>
      </c>
      <c r="N4" s="17" t="s">
        <v>52</v>
      </c>
      <c r="O4" s="20">
        <v>59220000</v>
      </c>
      <c r="P4" s="17" t="s">
        <v>53</v>
      </c>
      <c r="Q4" s="17" t="s">
        <v>54</v>
      </c>
      <c r="R4" s="17" t="s">
        <v>53</v>
      </c>
      <c r="S4" s="17" t="s">
        <v>53</v>
      </c>
      <c r="T4" s="20"/>
      <c r="U4" s="20">
        <f>+T4+O4</f>
        <v>59220000</v>
      </c>
      <c r="V4" s="17">
        <f>12*30</f>
        <v>360</v>
      </c>
      <c r="W4" s="17" t="s">
        <v>55</v>
      </c>
      <c r="X4" s="21">
        <v>43481</v>
      </c>
      <c r="Y4" s="21">
        <v>43845</v>
      </c>
      <c r="Z4" s="17" t="s">
        <v>53</v>
      </c>
      <c r="AA4" s="17" t="s">
        <v>53</v>
      </c>
      <c r="AB4" s="17" t="s">
        <v>53</v>
      </c>
      <c r="AC4" s="17" t="s">
        <v>53</v>
      </c>
      <c r="AD4" s="17" t="s">
        <v>53</v>
      </c>
      <c r="AE4" s="17" t="s">
        <v>53</v>
      </c>
      <c r="AF4" s="22" t="s">
        <v>56</v>
      </c>
      <c r="AG4" s="23">
        <v>0.20833333333333334</v>
      </c>
      <c r="AH4" s="23">
        <v>0.2</v>
      </c>
      <c r="AI4" s="15" t="s">
        <v>57</v>
      </c>
      <c r="AJ4" s="15"/>
      <c r="AK4" s="24">
        <f t="shared" ref="AK4:AK19" si="0">+O4/12</f>
        <v>4935000</v>
      </c>
      <c r="AL4" s="25">
        <f t="shared" ref="AL4:AL22" si="1">+AK4*0.4</f>
        <v>1974000</v>
      </c>
      <c r="AM4" s="25">
        <f t="shared" ref="AM4:AM22" si="2">+AL4*0.16</f>
        <v>315840</v>
      </c>
      <c r="AN4" s="25">
        <f t="shared" ref="AN4:AN22" si="3">+AL4*0.125</f>
        <v>246750</v>
      </c>
      <c r="AO4" s="25"/>
      <c r="AP4" s="25">
        <f t="shared" ref="AP4:AP22" si="4">+AM4+AN4+AO4</f>
        <v>562590</v>
      </c>
    </row>
    <row r="5" spans="1:42" ht="60" x14ac:dyDescent="0.25">
      <c r="A5" s="15">
        <v>2019</v>
      </c>
      <c r="B5" s="16">
        <v>43480</v>
      </c>
      <c r="C5" s="15" t="s">
        <v>42</v>
      </c>
      <c r="D5" s="15" t="s">
        <v>58</v>
      </c>
      <c r="E5" s="17" t="s">
        <v>59</v>
      </c>
      <c r="F5" s="17" t="s">
        <v>45</v>
      </c>
      <c r="G5" s="18" t="s">
        <v>46</v>
      </c>
      <c r="H5" s="19" t="s">
        <v>60</v>
      </c>
      <c r="I5" s="17" t="s">
        <v>61</v>
      </c>
      <c r="J5" s="17">
        <v>52603721</v>
      </c>
      <c r="K5" s="17" t="s">
        <v>49</v>
      </c>
      <c r="L5" s="17" t="s">
        <v>50</v>
      </c>
      <c r="M5" s="17" t="s">
        <v>62</v>
      </c>
      <c r="N5" s="17" t="s">
        <v>63</v>
      </c>
      <c r="O5" s="20">
        <v>48000000</v>
      </c>
      <c r="P5" s="17" t="s">
        <v>53</v>
      </c>
      <c r="Q5" s="17" t="s">
        <v>54</v>
      </c>
      <c r="R5" s="17" t="s">
        <v>53</v>
      </c>
      <c r="S5" s="17" t="s">
        <v>53</v>
      </c>
      <c r="T5" s="17"/>
      <c r="U5" s="20">
        <f t="shared" ref="U5:U68" si="5">+T5+O5</f>
        <v>48000000</v>
      </c>
      <c r="V5" s="17">
        <f>12*30</f>
        <v>360</v>
      </c>
      <c r="W5" s="17" t="s">
        <v>55</v>
      </c>
      <c r="X5" s="21">
        <v>43481</v>
      </c>
      <c r="Y5" s="21">
        <v>43845</v>
      </c>
      <c r="Z5" s="17" t="s">
        <v>53</v>
      </c>
      <c r="AA5" s="17" t="s">
        <v>53</v>
      </c>
      <c r="AB5" s="17" t="s">
        <v>53</v>
      </c>
      <c r="AC5" s="17" t="s">
        <v>53</v>
      </c>
      <c r="AD5" s="17" t="s">
        <v>53</v>
      </c>
      <c r="AE5" s="17" t="s">
        <v>53</v>
      </c>
      <c r="AF5" s="22" t="s">
        <v>64</v>
      </c>
      <c r="AG5" s="23">
        <v>0.20833333333333334</v>
      </c>
      <c r="AH5" s="23">
        <v>0.2</v>
      </c>
      <c r="AI5" s="15" t="s">
        <v>57</v>
      </c>
      <c r="AJ5" s="15"/>
      <c r="AK5" s="24">
        <f t="shared" si="0"/>
        <v>4000000</v>
      </c>
      <c r="AL5" s="25">
        <f t="shared" si="1"/>
        <v>1600000</v>
      </c>
      <c r="AM5" s="25">
        <f t="shared" si="2"/>
        <v>256000</v>
      </c>
      <c r="AN5" s="25">
        <f t="shared" si="3"/>
        <v>200000</v>
      </c>
      <c r="AO5" s="25"/>
      <c r="AP5" s="25">
        <f t="shared" si="4"/>
        <v>456000</v>
      </c>
    </row>
    <row r="6" spans="1:42" ht="150" x14ac:dyDescent="0.25">
      <c r="A6" s="15">
        <v>2019</v>
      </c>
      <c r="B6" s="16">
        <v>43481</v>
      </c>
      <c r="C6" s="15" t="s">
        <v>42</v>
      </c>
      <c r="D6" s="15" t="s">
        <v>65</v>
      </c>
      <c r="E6" s="17" t="s">
        <v>66</v>
      </c>
      <c r="F6" s="17" t="s">
        <v>45</v>
      </c>
      <c r="G6" s="18" t="s">
        <v>46</v>
      </c>
      <c r="H6" s="19" t="s">
        <v>67</v>
      </c>
      <c r="I6" s="17" t="s">
        <v>68</v>
      </c>
      <c r="J6" s="17">
        <v>51552857</v>
      </c>
      <c r="K6" s="17" t="s">
        <v>49</v>
      </c>
      <c r="L6" s="17" t="s">
        <v>50</v>
      </c>
      <c r="M6" s="17" t="s">
        <v>69</v>
      </c>
      <c r="N6" s="17" t="s">
        <v>70</v>
      </c>
      <c r="O6" s="20">
        <v>88200000</v>
      </c>
      <c r="P6" s="17" t="s">
        <v>53</v>
      </c>
      <c r="Q6" s="17" t="s">
        <v>54</v>
      </c>
      <c r="R6" s="17" t="s">
        <v>53</v>
      </c>
      <c r="S6" s="17" t="s">
        <v>53</v>
      </c>
      <c r="T6" s="17"/>
      <c r="U6" s="20">
        <f t="shared" si="5"/>
        <v>88200000</v>
      </c>
      <c r="V6" s="17">
        <v>360</v>
      </c>
      <c r="W6" s="17" t="s">
        <v>71</v>
      </c>
      <c r="X6" s="21">
        <v>43481</v>
      </c>
      <c r="Y6" s="21">
        <v>43845</v>
      </c>
      <c r="Z6" s="17" t="s">
        <v>53</v>
      </c>
      <c r="AA6" s="17" t="s">
        <v>53</v>
      </c>
      <c r="AB6" s="17" t="s">
        <v>53</v>
      </c>
      <c r="AC6" s="17" t="s">
        <v>53</v>
      </c>
      <c r="AD6" s="17" t="s">
        <v>53</v>
      </c>
      <c r="AE6" s="17" t="s">
        <v>53</v>
      </c>
      <c r="AF6" s="22" t="s">
        <v>64</v>
      </c>
      <c r="AG6" s="23">
        <v>0.20833333333333334</v>
      </c>
      <c r="AH6" s="23">
        <v>0.2</v>
      </c>
      <c r="AI6" s="15" t="s">
        <v>57</v>
      </c>
      <c r="AJ6" s="15" t="s">
        <v>72</v>
      </c>
      <c r="AK6" s="24">
        <f t="shared" si="0"/>
        <v>7350000</v>
      </c>
      <c r="AL6" s="25">
        <f t="shared" si="1"/>
        <v>2940000</v>
      </c>
      <c r="AM6" s="25">
        <f t="shared" si="2"/>
        <v>470400</v>
      </c>
      <c r="AN6" s="25">
        <f t="shared" si="3"/>
        <v>367500</v>
      </c>
      <c r="AO6" s="25"/>
      <c r="AP6" s="25">
        <f t="shared" si="4"/>
        <v>837900</v>
      </c>
    </row>
    <row r="7" spans="1:42" ht="120" x14ac:dyDescent="0.25">
      <c r="A7" s="15">
        <v>2019</v>
      </c>
      <c r="B7" s="16">
        <v>43481</v>
      </c>
      <c r="C7" s="15" t="s">
        <v>42</v>
      </c>
      <c r="D7" s="15" t="s">
        <v>73</v>
      </c>
      <c r="E7" s="17" t="s">
        <v>74</v>
      </c>
      <c r="F7" s="17" t="s">
        <v>45</v>
      </c>
      <c r="G7" s="18" t="s">
        <v>46</v>
      </c>
      <c r="H7" s="19" t="s">
        <v>75</v>
      </c>
      <c r="I7" s="17" t="s">
        <v>76</v>
      </c>
      <c r="J7" s="17">
        <v>516577917</v>
      </c>
      <c r="K7" s="17" t="s">
        <v>49</v>
      </c>
      <c r="L7" s="17" t="s">
        <v>50</v>
      </c>
      <c r="M7" s="17" t="s">
        <v>77</v>
      </c>
      <c r="N7" s="17" t="s">
        <v>78</v>
      </c>
      <c r="O7" s="20">
        <v>59220000</v>
      </c>
      <c r="P7" s="17" t="s">
        <v>53</v>
      </c>
      <c r="Q7" s="17" t="s">
        <v>54</v>
      </c>
      <c r="R7" s="17" t="s">
        <v>53</v>
      </c>
      <c r="S7" s="17" t="s">
        <v>53</v>
      </c>
      <c r="T7" s="17"/>
      <c r="U7" s="20">
        <f t="shared" si="5"/>
        <v>59220000</v>
      </c>
      <c r="V7" s="17">
        <v>360</v>
      </c>
      <c r="W7" s="17" t="s">
        <v>55</v>
      </c>
      <c r="X7" s="21">
        <v>43482</v>
      </c>
      <c r="Y7" s="21">
        <v>43846</v>
      </c>
      <c r="Z7" s="17" t="s">
        <v>53</v>
      </c>
      <c r="AA7" s="17" t="s">
        <v>53</v>
      </c>
      <c r="AB7" s="17" t="s">
        <v>53</v>
      </c>
      <c r="AC7" s="17" t="s">
        <v>53</v>
      </c>
      <c r="AD7" s="17" t="s">
        <v>53</v>
      </c>
      <c r="AE7" s="17" t="s">
        <v>53</v>
      </c>
      <c r="AF7" s="22" t="s">
        <v>56</v>
      </c>
      <c r="AG7" s="23">
        <v>0.20555555555555555</v>
      </c>
      <c r="AH7" s="23">
        <v>0.2</v>
      </c>
      <c r="AI7" s="15" t="s">
        <v>57</v>
      </c>
      <c r="AJ7" s="15"/>
      <c r="AK7" s="24">
        <f t="shared" si="0"/>
        <v>4935000</v>
      </c>
      <c r="AL7" s="25">
        <f t="shared" si="1"/>
        <v>1974000</v>
      </c>
      <c r="AM7" s="25">
        <f t="shared" si="2"/>
        <v>315840</v>
      </c>
      <c r="AN7" s="25">
        <f t="shared" si="3"/>
        <v>246750</v>
      </c>
      <c r="AO7" s="25"/>
      <c r="AP7" s="25">
        <f t="shared" si="4"/>
        <v>562590</v>
      </c>
    </row>
    <row r="8" spans="1:42" ht="165" x14ac:dyDescent="0.25">
      <c r="A8" s="15">
        <v>2019</v>
      </c>
      <c r="B8" s="16">
        <v>43481</v>
      </c>
      <c r="C8" s="15" t="s">
        <v>42</v>
      </c>
      <c r="D8" s="15" t="s">
        <v>79</v>
      </c>
      <c r="E8" s="17" t="s">
        <v>80</v>
      </c>
      <c r="F8" s="17" t="s">
        <v>45</v>
      </c>
      <c r="G8" s="18" t="s">
        <v>46</v>
      </c>
      <c r="H8" s="19" t="s">
        <v>81</v>
      </c>
      <c r="I8" s="17" t="s">
        <v>82</v>
      </c>
      <c r="J8" s="17">
        <v>80143954</v>
      </c>
      <c r="K8" s="17" t="s">
        <v>49</v>
      </c>
      <c r="L8" s="17" t="s">
        <v>50</v>
      </c>
      <c r="M8" s="17" t="s">
        <v>83</v>
      </c>
      <c r="N8" s="17" t="s">
        <v>84</v>
      </c>
      <c r="O8" s="20">
        <v>28224000</v>
      </c>
      <c r="P8" s="17" t="s">
        <v>53</v>
      </c>
      <c r="Q8" s="17" t="s">
        <v>54</v>
      </c>
      <c r="R8" s="17" t="s">
        <v>53</v>
      </c>
      <c r="S8" s="17" t="s">
        <v>53</v>
      </c>
      <c r="T8" s="17"/>
      <c r="U8" s="20">
        <f t="shared" si="5"/>
        <v>28224000</v>
      </c>
      <c r="V8" s="17">
        <v>360</v>
      </c>
      <c r="W8" s="17" t="s">
        <v>71</v>
      </c>
      <c r="X8" s="21">
        <v>43481</v>
      </c>
      <c r="Y8" s="21">
        <v>43845</v>
      </c>
      <c r="Z8" s="17" t="s">
        <v>53</v>
      </c>
      <c r="AA8" s="17" t="s">
        <v>53</v>
      </c>
      <c r="AB8" s="17" t="s">
        <v>53</v>
      </c>
      <c r="AC8" s="17" t="s">
        <v>53</v>
      </c>
      <c r="AD8" s="17" t="s">
        <v>53</v>
      </c>
      <c r="AE8" s="17" t="s">
        <v>53</v>
      </c>
      <c r="AF8" s="22" t="s">
        <v>64</v>
      </c>
      <c r="AG8" s="23">
        <v>0.20833333333333334</v>
      </c>
      <c r="AH8" s="23">
        <v>0.2</v>
      </c>
      <c r="AI8" s="15" t="s">
        <v>57</v>
      </c>
      <c r="AJ8" s="15"/>
      <c r="AK8" s="24">
        <f t="shared" si="0"/>
        <v>2352000</v>
      </c>
      <c r="AL8" s="25">
        <f t="shared" si="1"/>
        <v>940800</v>
      </c>
      <c r="AM8" s="25">
        <f t="shared" si="2"/>
        <v>150528</v>
      </c>
      <c r="AN8" s="25">
        <f t="shared" si="3"/>
        <v>117600</v>
      </c>
      <c r="AO8" s="25"/>
      <c r="AP8" s="25">
        <f t="shared" si="4"/>
        <v>268128</v>
      </c>
    </row>
    <row r="9" spans="1:42" ht="120" x14ac:dyDescent="0.25">
      <c r="A9" s="15">
        <v>2019</v>
      </c>
      <c r="B9" s="16">
        <v>43482</v>
      </c>
      <c r="C9" s="15" t="s">
        <v>42</v>
      </c>
      <c r="D9" s="15" t="s">
        <v>85</v>
      </c>
      <c r="E9" s="17" t="s">
        <v>86</v>
      </c>
      <c r="F9" s="17" t="s">
        <v>45</v>
      </c>
      <c r="G9" s="18" t="s">
        <v>46</v>
      </c>
      <c r="H9" s="19" t="s">
        <v>87</v>
      </c>
      <c r="I9" s="17" t="s">
        <v>88</v>
      </c>
      <c r="J9" s="17">
        <v>1032375829</v>
      </c>
      <c r="K9" s="17" t="s">
        <v>49</v>
      </c>
      <c r="L9" s="17" t="s">
        <v>50</v>
      </c>
      <c r="M9" s="17" t="s">
        <v>89</v>
      </c>
      <c r="N9" s="17" t="s">
        <v>90</v>
      </c>
      <c r="O9" s="20">
        <v>71820000</v>
      </c>
      <c r="P9" s="17" t="s">
        <v>53</v>
      </c>
      <c r="Q9" s="17" t="s">
        <v>54</v>
      </c>
      <c r="R9" s="17" t="s">
        <v>53</v>
      </c>
      <c r="S9" s="17" t="s">
        <v>53</v>
      </c>
      <c r="T9" s="17"/>
      <c r="U9" s="20">
        <f t="shared" si="5"/>
        <v>71820000</v>
      </c>
      <c r="V9" s="17">
        <v>360</v>
      </c>
      <c r="W9" s="17" t="s">
        <v>55</v>
      </c>
      <c r="X9" s="21">
        <v>43483</v>
      </c>
      <c r="Y9" s="21">
        <v>43847</v>
      </c>
      <c r="Z9" s="17" t="s">
        <v>53</v>
      </c>
      <c r="AA9" s="17" t="s">
        <v>53</v>
      </c>
      <c r="AB9" s="17" t="s">
        <v>53</v>
      </c>
      <c r="AC9" s="17" t="s">
        <v>53</v>
      </c>
      <c r="AD9" s="17" t="s">
        <v>53</v>
      </c>
      <c r="AE9" s="17" t="s">
        <v>53</v>
      </c>
      <c r="AF9" s="22" t="s">
        <v>56</v>
      </c>
      <c r="AG9" s="23">
        <v>0.20277777777777778</v>
      </c>
      <c r="AH9" s="23">
        <v>0.2</v>
      </c>
      <c r="AI9" s="15" t="s">
        <v>57</v>
      </c>
      <c r="AJ9" s="15"/>
      <c r="AK9" s="24">
        <f t="shared" si="0"/>
        <v>5985000</v>
      </c>
      <c r="AL9" s="25">
        <f t="shared" si="1"/>
        <v>2394000</v>
      </c>
      <c r="AM9" s="25">
        <f t="shared" si="2"/>
        <v>383040</v>
      </c>
      <c r="AN9" s="25">
        <f t="shared" si="3"/>
        <v>299250</v>
      </c>
      <c r="AO9" s="25"/>
      <c r="AP9" s="25">
        <f t="shared" si="4"/>
        <v>682290</v>
      </c>
    </row>
    <row r="10" spans="1:42" ht="135" x14ac:dyDescent="0.25">
      <c r="A10" s="15">
        <v>2019</v>
      </c>
      <c r="B10" s="16">
        <v>43482</v>
      </c>
      <c r="C10" s="15" t="s">
        <v>42</v>
      </c>
      <c r="D10" s="15" t="s">
        <v>91</v>
      </c>
      <c r="E10" s="17" t="s">
        <v>92</v>
      </c>
      <c r="F10" s="17" t="s">
        <v>45</v>
      </c>
      <c r="G10" s="18" t="s">
        <v>46</v>
      </c>
      <c r="H10" s="19" t="s">
        <v>93</v>
      </c>
      <c r="I10" s="17" t="s">
        <v>94</v>
      </c>
      <c r="J10" s="17">
        <v>39624329</v>
      </c>
      <c r="K10" s="17" t="s">
        <v>49</v>
      </c>
      <c r="L10" s="17" t="s">
        <v>50</v>
      </c>
      <c r="M10" s="17" t="s">
        <v>95</v>
      </c>
      <c r="N10" s="17" t="s">
        <v>96</v>
      </c>
      <c r="O10" s="20">
        <v>113280000</v>
      </c>
      <c r="P10" s="17" t="s">
        <v>53</v>
      </c>
      <c r="Q10" s="17" t="s">
        <v>54</v>
      </c>
      <c r="R10" s="17" t="s">
        <v>53</v>
      </c>
      <c r="S10" s="17" t="s">
        <v>53</v>
      </c>
      <c r="T10" s="17"/>
      <c r="U10" s="20">
        <f t="shared" si="5"/>
        <v>113280000</v>
      </c>
      <c r="V10" s="17">
        <v>360</v>
      </c>
      <c r="W10" s="17" t="s">
        <v>71</v>
      </c>
      <c r="X10" s="21">
        <v>43483</v>
      </c>
      <c r="Y10" s="21">
        <v>43847</v>
      </c>
      <c r="Z10" s="17" t="s">
        <v>53</v>
      </c>
      <c r="AA10" s="17" t="s">
        <v>53</v>
      </c>
      <c r="AB10" s="17" t="s">
        <v>53</v>
      </c>
      <c r="AC10" s="17" t="s">
        <v>53</v>
      </c>
      <c r="AD10" s="17" t="s">
        <v>53</v>
      </c>
      <c r="AE10" s="17" t="s">
        <v>53</v>
      </c>
      <c r="AF10" s="22" t="s">
        <v>64</v>
      </c>
      <c r="AG10" s="23">
        <v>0.20277778072033897</v>
      </c>
      <c r="AH10" s="23">
        <v>0.2</v>
      </c>
      <c r="AI10" s="15" t="s">
        <v>57</v>
      </c>
      <c r="AJ10" s="15"/>
      <c r="AK10" s="24">
        <f t="shared" si="0"/>
        <v>9440000</v>
      </c>
      <c r="AL10" s="25">
        <f t="shared" si="1"/>
        <v>3776000</v>
      </c>
      <c r="AM10" s="25">
        <f t="shared" si="2"/>
        <v>604160</v>
      </c>
      <c r="AN10" s="25">
        <f t="shared" si="3"/>
        <v>472000</v>
      </c>
      <c r="AO10" s="25"/>
      <c r="AP10" s="25">
        <f t="shared" si="4"/>
        <v>1076160</v>
      </c>
    </row>
    <row r="11" spans="1:42" ht="165" x14ac:dyDescent="0.25">
      <c r="A11" s="15">
        <v>2019</v>
      </c>
      <c r="B11" s="16">
        <v>43483</v>
      </c>
      <c r="C11" s="15" t="s">
        <v>42</v>
      </c>
      <c r="D11" s="15" t="s">
        <v>97</v>
      </c>
      <c r="E11" s="17" t="s">
        <v>98</v>
      </c>
      <c r="F11" s="17" t="s">
        <v>45</v>
      </c>
      <c r="G11" s="18" t="s">
        <v>46</v>
      </c>
      <c r="H11" s="19" t="s">
        <v>81</v>
      </c>
      <c r="I11" s="17" t="s">
        <v>99</v>
      </c>
      <c r="J11" s="17">
        <v>4090379</v>
      </c>
      <c r="K11" s="17" t="s">
        <v>49</v>
      </c>
      <c r="L11" s="17" t="s">
        <v>50</v>
      </c>
      <c r="M11" s="17" t="s">
        <v>100</v>
      </c>
      <c r="N11" s="17" t="s">
        <v>101</v>
      </c>
      <c r="O11" s="20">
        <v>28224000</v>
      </c>
      <c r="P11" s="17" t="s">
        <v>53</v>
      </c>
      <c r="Q11" s="17" t="s">
        <v>54</v>
      </c>
      <c r="R11" s="17" t="s">
        <v>53</v>
      </c>
      <c r="S11" s="17" t="s">
        <v>53</v>
      </c>
      <c r="T11" s="17"/>
      <c r="U11" s="20">
        <f t="shared" si="5"/>
        <v>28224000</v>
      </c>
      <c r="V11" s="17">
        <v>360</v>
      </c>
      <c r="W11" s="17" t="s">
        <v>55</v>
      </c>
      <c r="X11" s="21">
        <v>43483</v>
      </c>
      <c r="Y11" s="21">
        <v>43847</v>
      </c>
      <c r="Z11" s="17" t="s">
        <v>53</v>
      </c>
      <c r="AA11" s="17" t="s">
        <v>53</v>
      </c>
      <c r="AB11" s="17" t="s">
        <v>53</v>
      </c>
      <c r="AC11" s="17" t="s">
        <v>53</v>
      </c>
      <c r="AD11" s="17" t="s">
        <v>53</v>
      </c>
      <c r="AE11" s="17" t="s">
        <v>53</v>
      </c>
      <c r="AF11" s="22" t="s">
        <v>102</v>
      </c>
      <c r="AG11" s="23">
        <v>0.20277777777777778</v>
      </c>
      <c r="AH11" s="23">
        <v>0.2</v>
      </c>
      <c r="AI11" s="15" t="s">
        <v>57</v>
      </c>
      <c r="AJ11" s="15"/>
      <c r="AK11" s="24">
        <f t="shared" si="0"/>
        <v>2352000</v>
      </c>
      <c r="AL11" s="25">
        <f t="shared" si="1"/>
        <v>940800</v>
      </c>
      <c r="AM11" s="25">
        <f t="shared" si="2"/>
        <v>150528</v>
      </c>
      <c r="AN11" s="25">
        <f t="shared" si="3"/>
        <v>117600</v>
      </c>
      <c r="AO11" s="25"/>
      <c r="AP11" s="25">
        <f t="shared" si="4"/>
        <v>268128</v>
      </c>
    </row>
    <row r="12" spans="1:42" ht="105" x14ac:dyDescent="0.25">
      <c r="A12" s="15">
        <v>2019</v>
      </c>
      <c r="B12" s="16">
        <v>43482</v>
      </c>
      <c r="C12" s="15" t="s">
        <v>42</v>
      </c>
      <c r="D12" s="15" t="s">
        <v>103</v>
      </c>
      <c r="E12" s="17" t="s">
        <v>104</v>
      </c>
      <c r="F12" s="17" t="s">
        <v>45</v>
      </c>
      <c r="G12" s="18" t="s">
        <v>46</v>
      </c>
      <c r="H12" s="19" t="s">
        <v>105</v>
      </c>
      <c r="I12" s="17" t="s">
        <v>106</v>
      </c>
      <c r="J12" s="17">
        <v>53165749</v>
      </c>
      <c r="K12" s="17" t="s">
        <v>49</v>
      </c>
      <c r="L12" s="17" t="s">
        <v>107</v>
      </c>
      <c r="M12" s="17" t="s">
        <v>108</v>
      </c>
      <c r="N12" s="17" t="s">
        <v>109</v>
      </c>
      <c r="O12" s="20">
        <v>66000000</v>
      </c>
      <c r="P12" s="17" t="s">
        <v>53</v>
      </c>
      <c r="Q12" s="17" t="s">
        <v>54</v>
      </c>
      <c r="R12" s="17" t="s">
        <v>53</v>
      </c>
      <c r="S12" s="17" t="s">
        <v>53</v>
      </c>
      <c r="T12" s="17"/>
      <c r="U12" s="20">
        <f t="shared" si="5"/>
        <v>66000000</v>
      </c>
      <c r="V12" s="17">
        <v>360</v>
      </c>
      <c r="W12" s="17" t="s">
        <v>110</v>
      </c>
      <c r="X12" s="21">
        <v>43483</v>
      </c>
      <c r="Y12" s="21">
        <v>43847</v>
      </c>
      <c r="Z12" s="17" t="s">
        <v>53</v>
      </c>
      <c r="AA12" s="17" t="s">
        <v>53</v>
      </c>
      <c r="AB12" s="17" t="s">
        <v>53</v>
      </c>
      <c r="AC12" s="17" t="s">
        <v>53</v>
      </c>
      <c r="AD12" s="17" t="s">
        <v>53</v>
      </c>
      <c r="AE12" s="17" t="s">
        <v>53</v>
      </c>
      <c r="AF12" s="22" t="s">
        <v>64</v>
      </c>
      <c r="AG12" s="23">
        <v>0.20277777272727274</v>
      </c>
      <c r="AH12" s="23">
        <v>0.2</v>
      </c>
      <c r="AI12" s="15" t="s">
        <v>57</v>
      </c>
      <c r="AJ12" s="15"/>
      <c r="AK12" s="24">
        <f t="shared" si="0"/>
        <v>5500000</v>
      </c>
      <c r="AL12" s="25">
        <f t="shared" si="1"/>
        <v>2200000</v>
      </c>
      <c r="AM12" s="25">
        <f t="shared" si="2"/>
        <v>352000</v>
      </c>
      <c r="AN12" s="25">
        <f t="shared" si="3"/>
        <v>275000</v>
      </c>
      <c r="AO12" s="25"/>
      <c r="AP12" s="25">
        <f t="shared" si="4"/>
        <v>627000</v>
      </c>
    </row>
    <row r="13" spans="1:42" ht="165" x14ac:dyDescent="0.25">
      <c r="A13" s="15">
        <v>2019</v>
      </c>
      <c r="B13" s="16">
        <v>43483</v>
      </c>
      <c r="C13" s="15" t="s">
        <v>42</v>
      </c>
      <c r="D13" s="15" t="s">
        <v>111</v>
      </c>
      <c r="E13" s="17" t="s">
        <v>112</v>
      </c>
      <c r="F13" s="17" t="s">
        <v>45</v>
      </c>
      <c r="G13" s="18" t="s">
        <v>46</v>
      </c>
      <c r="H13" s="19" t="s">
        <v>81</v>
      </c>
      <c r="I13" s="17" t="s">
        <v>113</v>
      </c>
      <c r="J13" s="17">
        <v>79763739</v>
      </c>
      <c r="K13" s="17" t="s">
        <v>49</v>
      </c>
      <c r="L13" s="17" t="s">
        <v>50</v>
      </c>
      <c r="M13" s="17" t="s">
        <v>114</v>
      </c>
      <c r="N13" s="17" t="s">
        <v>115</v>
      </c>
      <c r="O13" s="20">
        <v>28224000</v>
      </c>
      <c r="P13" s="17" t="s">
        <v>53</v>
      </c>
      <c r="Q13" s="17" t="s">
        <v>54</v>
      </c>
      <c r="R13" s="17" t="s">
        <v>53</v>
      </c>
      <c r="S13" s="17" t="s">
        <v>53</v>
      </c>
      <c r="T13" s="17"/>
      <c r="U13" s="20">
        <f t="shared" si="5"/>
        <v>28224000</v>
      </c>
      <c r="V13" s="17">
        <v>360</v>
      </c>
      <c r="W13" s="17" t="s">
        <v>55</v>
      </c>
      <c r="X13" s="21">
        <v>43483</v>
      </c>
      <c r="Y13" s="21">
        <v>43847</v>
      </c>
      <c r="Z13" s="17" t="s">
        <v>53</v>
      </c>
      <c r="AA13" s="17" t="s">
        <v>53</v>
      </c>
      <c r="AB13" s="17" t="s">
        <v>53</v>
      </c>
      <c r="AC13" s="17" t="s">
        <v>53</v>
      </c>
      <c r="AD13" s="17" t="s">
        <v>53</v>
      </c>
      <c r="AE13" s="17" t="s">
        <v>53</v>
      </c>
      <c r="AF13" s="22" t="s">
        <v>102</v>
      </c>
      <c r="AG13" s="23">
        <v>0.20277777777777778</v>
      </c>
      <c r="AH13" s="23">
        <v>0.2</v>
      </c>
      <c r="AI13" s="15" t="s">
        <v>57</v>
      </c>
      <c r="AJ13" s="15"/>
      <c r="AK13" s="24">
        <f t="shared" si="0"/>
        <v>2352000</v>
      </c>
      <c r="AL13" s="25">
        <f t="shared" si="1"/>
        <v>940800</v>
      </c>
      <c r="AM13" s="25">
        <f t="shared" si="2"/>
        <v>150528</v>
      </c>
      <c r="AN13" s="25">
        <f t="shared" si="3"/>
        <v>117600</v>
      </c>
      <c r="AO13" s="25"/>
      <c r="AP13" s="25">
        <f t="shared" si="4"/>
        <v>268128</v>
      </c>
    </row>
    <row r="14" spans="1:42" ht="165" x14ac:dyDescent="0.25">
      <c r="A14" s="15">
        <v>2019</v>
      </c>
      <c r="B14" s="16">
        <v>43482</v>
      </c>
      <c r="C14" s="15" t="s">
        <v>42</v>
      </c>
      <c r="D14" s="15" t="s">
        <v>116</v>
      </c>
      <c r="E14" s="17" t="s">
        <v>117</v>
      </c>
      <c r="F14" s="17" t="s">
        <v>45</v>
      </c>
      <c r="G14" s="18" t="s">
        <v>46</v>
      </c>
      <c r="H14" s="19" t="s">
        <v>81</v>
      </c>
      <c r="I14" s="17" t="s">
        <v>118</v>
      </c>
      <c r="J14" s="17">
        <v>79816851</v>
      </c>
      <c r="K14" s="17" t="s">
        <v>49</v>
      </c>
      <c r="L14" s="17" t="s">
        <v>50</v>
      </c>
      <c r="M14" s="17" t="s">
        <v>119</v>
      </c>
      <c r="N14" s="17" t="s">
        <v>120</v>
      </c>
      <c r="O14" s="20">
        <v>28224000</v>
      </c>
      <c r="P14" s="17" t="s">
        <v>53</v>
      </c>
      <c r="Q14" s="17" t="s">
        <v>54</v>
      </c>
      <c r="R14" s="17" t="s">
        <v>53</v>
      </c>
      <c r="S14" s="17" t="s">
        <v>53</v>
      </c>
      <c r="T14" s="17"/>
      <c r="U14" s="20">
        <f t="shared" si="5"/>
        <v>28224000</v>
      </c>
      <c r="V14" s="17">
        <v>360</v>
      </c>
      <c r="W14" s="17" t="s">
        <v>55</v>
      </c>
      <c r="X14" s="21">
        <v>43483</v>
      </c>
      <c r="Y14" s="21">
        <v>43847</v>
      </c>
      <c r="Z14" s="17" t="s">
        <v>53</v>
      </c>
      <c r="AA14" s="17" t="s">
        <v>53</v>
      </c>
      <c r="AB14" s="17" t="s">
        <v>53</v>
      </c>
      <c r="AC14" s="17" t="s">
        <v>53</v>
      </c>
      <c r="AD14" s="17" t="s">
        <v>53</v>
      </c>
      <c r="AE14" s="17" t="s">
        <v>53</v>
      </c>
      <c r="AF14" s="22" t="s">
        <v>102</v>
      </c>
      <c r="AG14" s="23">
        <v>0.20277777777777778</v>
      </c>
      <c r="AH14" s="23">
        <v>0.2</v>
      </c>
      <c r="AI14" s="15" t="s">
        <v>57</v>
      </c>
      <c r="AJ14" s="15"/>
      <c r="AK14" s="24">
        <f t="shared" si="0"/>
        <v>2352000</v>
      </c>
      <c r="AL14" s="25">
        <f t="shared" si="1"/>
        <v>940800</v>
      </c>
      <c r="AM14" s="25">
        <f t="shared" si="2"/>
        <v>150528</v>
      </c>
      <c r="AN14" s="25">
        <f t="shared" si="3"/>
        <v>117600</v>
      </c>
      <c r="AO14" s="25"/>
      <c r="AP14" s="25">
        <f t="shared" si="4"/>
        <v>268128</v>
      </c>
    </row>
    <row r="15" spans="1:42" ht="180" x14ac:dyDescent="0.25">
      <c r="A15" s="15">
        <v>2019</v>
      </c>
      <c r="B15" s="16">
        <v>43487</v>
      </c>
      <c r="C15" s="15" t="s">
        <v>42</v>
      </c>
      <c r="D15" s="15" t="s">
        <v>121</v>
      </c>
      <c r="E15" s="17" t="s">
        <v>122</v>
      </c>
      <c r="F15" s="17" t="s">
        <v>45</v>
      </c>
      <c r="G15" s="18" t="s">
        <v>46</v>
      </c>
      <c r="H15" s="19" t="s">
        <v>123</v>
      </c>
      <c r="I15" s="17" t="s">
        <v>124</v>
      </c>
      <c r="J15" s="17">
        <v>49798425</v>
      </c>
      <c r="K15" s="17" t="s">
        <v>49</v>
      </c>
      <c r="L15" s="17" t="s">
        <v>125</v>
      </c>
      <c r="M15" s="17" t="s">
        <v>126</v>
      </c>
      <c r="N15" s="17" t="s">
        <v>127</v>
      </c>
      <c r="O15" s="20">
        <v>62988000</v>
      </c>
      <c r="P15" s="17" t="s">
        <v>53</v>
      </c>
      <c r="Q15" s="17" t="s">
        <v>54</v>
      </c>
      <c r="R15" s="17" t="s">
        <v>53</v>
      </c>
      <c r="S15" s="17" t="s">
        <v>53</v>
      </c>
      <c r="T15" s="17"/>
      <c r="U15" s="20">
        <f t="shared" si="5"/>
        <v>62988000</v>
      </c>
      <c r="V15" s="17">
        <v>360</v>
      </c>
      <c r="W15" s="17" t="s">
        <v>55</v>
      </c>
      <c r="X15" s="21">
        <v>43488</v>
      </c>
      <c r="Y15" s="21">
        <v>43852</v>
      </c>
      <c r="Z15" s="17" t="s">
        <v>53</v>
      </c>
      <c r="AA15" s="17" t="s">
        <v>53</v>
      </c>
      <c r="AB15" s="17" t="s">
        <v>53</v>
      </c>
      <c r="AC15" s="17" t="s">
        <v>53</v>
      </c>
      <c r="AD15" s="17" t="s">
        <v>53</v>
      </c>
      <c r="AE15" s="17" t="s">
        <v>53</v>
      </c>
      <c r="AF15" s="22" t="s">
        <v>128</v>
      </c>
      <c r="AG15" s="23">
        <v>0.18888888359687558</v>
      </c>
      <c r="AH15" s="23">
        <v>0.2</v>
      </c>
      <c r="AI15" s="15" t="s">
        <v>57</v>
      </c>
      <c r="AJ15" s="15"/>
      <c r="AK15" s="24">
        <f t="shared" si="0"/>
        <v>5249000</v>
      </c>
      <c r="AL15" s="25">
        <f t="shared" si="1"/>
        <v>2099600</v>
      </c>
      <c r="AM15" s="25">
        <f t="shared" si="2"/>
        <v>335936</v>
      </c>
      <c r="AN15" s="25">
        <f t="shared" si="3"/>
        <v>262450</v>
      </c>
      <c r="AO15" s="25">
        <v>11000</v>
      </c>
      <c r="AP15" s="25">
        <f t="shared" si="4"/>
        <v>609386</v>
      </c>
    </row>
    <row r="16" spans="1:42" ht="60" x14ac:dyDescent="0.25">
      <c r="A16" s="15">
        <v>2019</v>
      </c>
      <c r="B16" s="16">
        <v>43483</v>
      </c>
      <c r="C16" s="15" t="s">
        <v>42</v>
      </c>
      <c r="D16" s="15" t="s">
        <v>129</v>
      </c>
      <c r="E16" s="17" t="s">
        <v>130</v>
      </c>
      <c r="F16" s="17" t="s">
        <v>45</v>
      </c>
      <c r="G16" s="18" t="s">
        <v>46</v>
      </c>
      <c r="H16" s="19" t="s">
        <v>131</v>
      </c>
      <c r="I16" s="17" t="s">
        <v>132</v>
      </c>
      <c r="J16" s="17">
        <v>52558577</v>
      </c>
      <c r="K16" s="17" t="s">
        <v>49</v>
      </c>
      <c r="L16" s="17" t="s">
        <v>133</v>
      </c>
      <c r="M16" s="17" t="s">
        <v>101</v>
      </c>
      <c r="N16" s="17" t="s">
        <v>134</v>
      </c>
      <c r="O16" s="20">
        <v>31500000</v>
      </c>
      <c r="P16" s="17" t="s">
        <v>53</v>
      </c>
      <c r="Q16" s="17" t="s">
        <v>54</v>
      </c>
      <c r="R16" s="17" t="s">
        <v>53</v>
      </c>
      <c r="S16" s="17" t="s">
        <v>53</v>
      </c>
      <c r="T16" s="17"/>
      <c r="U16" s="20">
        <f t="shared" si="5"/>
        <v>31500000</v>
      </c>
      <c r="V16" s="17">
        <v>360</v>
      </c>
      <c r="W16" s="17" t="s">
        <v>55</v>
      </c>
      <c r="X16" s="21">
        <v>43487</v>
      </c>
      <c r="Y16" s="21">
        <v>43851</v>
      </c>
      <c r="Z16" s="17" t="s">
        <v>53</v>
      </c>
      <c r="AA16" s="17" t="s">
        <v>53</v>
      </c>
      <c r="AB16" s="17" t="s">
        <v>53</v>
      </c>
      <c r="AC16" s="17" t="s">
        <v>53</v>
      </c>
      <c r="AD16" s="17" t="s">
        <v>53</v>
      </c>
      <c r="AE16" s="17" t="s">
        <v>53</v>
      </c>
      <c r="AF16" s="22" t="s">
        <v>135</v>
      </c>
      <c r="AG16" s="23">
        <v>0.19166666666666668</v>
      </c>
      <c r="AH16" s="23">
        <v>0.2</v>
      </c>
      <c r="AI16" s="15" t="s">
        <v>57</v>
      </c>
      <c r="AJ16" s="15"/>
      <c r="AK16" s="24">
        <f t="shared" si="0"/>
        <v>2625000</v>
      </c>
      <c r="AL16" s="25">
        <f t="shared" si="1"/>
        <v>1050000</v>
      </c>
      <c r="AM16" s="25">
        <f t="shared" si="2"/>
        <v>168000</v>
      </c>
      <c r="AN16" s="25">
        <f t="shared" si="3"/>
        <v>131250</v>
      </c>
      <c r="AO16" s="25">
        <f>+AL16*1.05%</f>
        <v>11025</v>
      </c>
      <c r="AP16" s="25">
        <f t="shared" si="4"/>
        <v>310275</v>
      </c>
    </row>
    <row r="17" spans="1:42" ht="105" x14ac:dyDescent="0.25">
      <c r="A17" s="15">
        <v>2019</v>
      </c>
      <c r="B17" s="16">
        <v>43483</v>
      </c>
      <c r="C17" s="15" t="s">
        <v>42</v>
      </c>
      <c r="D17" s="15" t="s">
        <v>136</v>
      </c>
      <c r="E17" s="17" t="s">
        <v>137</v>
      </c>
      <c r="F17" s="17" t="s">
        <v>45</v>
      </c>
      <c r="G17" s="18" t="s">
        <v>46</v>
      </c>
      <c r="H17" s="19" t="s">
        <v>138</v>
      </c>
      <c r="I17" s="17" t="s">
        <v>139</v>
      </c>
      <c r="J17" s="17">
        <v>1032445235</v>
      </c>
      <c r="K17" s="17" t="s">
        <v>49</v>
      </c>
      <c r="L17" s="17" t="s">
        <v>133</v>
      </c>
      <c r="M17" s="17" t="s">
        <v>96</v>
      </c>
      <c r="N17" s="17" t="s">
        <v>140</v>
      </c>
      <c r="O17" s="20">
        <v>31500000</v>
      </c>
      <c r="P17" s="17" t="s">
        <v>53</v>
      </c>
      <c r="Q17" s="17" t="s">
        <v>54</v>
      </c>
      <c r="R17" s="17" t="s">
        <v>53</v>
      </c>
      <c r="S17" s="17" t="s">
        <v>53</v>
      </c>
      <c r="T17" s="17"/>
      <c r="U17" s="20">
        <f t="shared" si="5"/>
        <v>31500000</v>
      </c>
      <c r="V17" s="17">
        <v>360</v>
      </c>
      <c r="W17" s="17" t="s">
        <v>55</v>
      </c>
      <c r="X17" s="21">
        <v>43486</v>
      </c>
      <c r="Y17" s="21">
        <v>43850</v>
      </c>
      <c r="Z17" s="17" t="s">
        <v>53</v>
      </c>
      <c r="AA17" s="17" t="s">
        <v>53</v>
      </c>
      <c r="AB17" s="17" t="s">
        <v>53</v>
      </c>
      <c r="AC17" s="17" t="s">
        <v>53</v>
      </c>
      <c r="AD17" s="17" t="s">
        <v>53</v>
      </c>
      <c r="AE17" s="17" t="s">
        <v>53</v>
      </c>
      <c r="AF17" s="22" t="s">
        <v>102</v>
      </c>
      <c r="AG17" s="23">
        <v>0.19444444444444445</v>
      </c>
      <c r="AH17" s="23">
        <v>0.2</v>
      </c>
      <c r="AI17" s="15" t="s">
        <v>57</v>
      </c>
      <c r="AJ17" s="15"/>
      <c r="AK17" s="24">
        <f t="shared" si="0"/>
        <v>2625000</v>
      </c>
      <c r="AL17" s="25">
        <f t="shared" si="1"/>
        <v>1050000</v>
      </c>
      <c r="AM17" s="25">
        <f t="shared" si="2"/>
        <v>168000</v>
      </c>
      <c r="AN17" s="25">
        <f t="shared" si="3"/>
        <v>131250</v>
      </c>
      <c r="AO17" s="25"/>
      <c r="AP17" s="25">
        <f t="shared" si="4"/>
        <v>299250</v>
      </c>
    </row>
    <row r="18" spans="1:42" ht="90" x14ac:dyDescent="0.25">
      <c r="A18" s="15">
        <v>2019</v>
      </c>
      <c r="B18" s="16">
        <v>43483</v>
      </c>
      <c r="C18" s="15" t="s">
        <v>42</v>
      </c>
      <c r="D18" s="15" t="s">
        <v>141</v>
      </c>
      <c r="E18" s="17" t="s">
        <v>142</v>
      </c>
      <c r="F18" s="17" t="s">
        <v>45</v>
      </c>
      <c r="G18" s="18" t="s">
        <v>46</v>
      </c>
      <c r="H18" s="26" t="s">
        <v>143</v>
      </c>
      <c r="I18" s="22" t="s">
        <v>144</v>
      </c>
      <c r="J18" s="17">
        <v>1012370432</v>
      </c>
      <c r="K18" s="17" t="s">
        <v>49</v>
      </c>
      <c r="L18" s="17" t="s">
        <v>145</v>
      </c>
      <c r="M18" s="17" t="s">
        <v>146</v>
      </c>
      <c r="N18" s="17" t="s">
        <v>147</v>
      </c>
      <c r="O18" s="20">
        <v>59220000</v>
      </c>
      <c r="P18" s="17" t="s">
        <v>53</v>
      </c>
      <c r="Q18" s="17" t="s">
        <v>54</v>
      </c>
      <c r="R18" s="17" t="s">
        <v>53</v>
      </c>
      <c r="S18" s="17" t="s">
        <v>53</v>
      </c>
      <c r="T18" s="17"/>
      <c r="U18" s="20">
        <f t="shared" si="5"/>
        <v>59220000</v>
      </c>
      <c r="V18" s="17">
        <v>360</v>
      </c>
      <c r="W18" s="17" t="s">
        <v>55</v>
      </c>
      <c r="X18" s="21">
        <v>43487</v>
      </c>
      <c r="Y18" s="21">
        <v>43851</v>
      </c>
      <c r="Z18" s="17" t="s">
        <v>53</v>
      </c>
      <c r="AA18" s="17" t="s">
        <v>53</v>
      </c>
      <c r="AB18" s="17" t="s">
        <v>53</v>
      </c>
      <c r="AC18" s="17" t="s">
        <v>53</v>
      </c>
      <c r="AD18" s="17" t="s">
        <v>53</v>
      </c>
      <c r="AE18" s="17" t="s">
        <v>53</v>
      </c>
      <c r="AF18" s="22" t="s">
        <v>128</v>
      </c>
      <c r="AG18" s="23">
        <v>0.19166666666666668</v>
      </c>
      <c r="AH18" s="23">
        <v>0.2</v>
      </c>
      <c r="AI18" s="15" t="s">
        <v>57</v>
      </c>
      <c r="AJ18" s="15"/>
      <c r="AK18" s="24">
        <f t="shared" si="0"/>
        <v>4935000</v>
      </c>
      <c r="AL18" s="25">
        <f t="shared" si="1"/>
        <v>1974000</v>
      </c>
      <c r="AM18" s="25">
        <f t="shared" si="2"/>
        <v>315840</v>
      </c>
      <c r="AN18" s="25">
        <f t="shared" si="3"/>
        <v>246750</v>
      </c>
      <c r="AO18" s="25"/>
      <c r="AP18" s="25">
        <f t="shared" si="4"/>
        <v>562590</v>
      </c>
    </row>
    <row r="19" spans="1:42" ht="165" x14ac:dyDescent="0.25">
      <c r="A19" s="15">
        <v>2019</v>
      </c>
      <c r="B19" s="16">
        <v>43487</v>
      </c>
      <c r="C19" s="15" t="s">
        <v>42</v>
      </c>
      <c r="D19" s="15" t="s">
        <v>148</v>
      </c>
      <c r="E19" s="17" t="s">
        <v>149</v>
      </c>
      <c r="F19" s="17" t="s">
        <v>45</v>
      </c>
      <c r="G19" s="18" t="s">
        <v>46</v>
      </c>
      <c r="H19" s="19" t="s">
        <v>81</v>
      </c>
      <c r="I19" s="17" t="s">
        <v>150</v>
      </c>
      <c r="J19" s="17">
        <v>1022972630</v>
      </c>
      <c r="K19" s="17" t="s">
        <v>49</v>
      </c>
      <c r="L19" s="17" t="s">
        <v>50</v>
      </c>
      <c r="M19" s="17" t="s">
        <v>151</v>
      </c>
      <c r="N19" s="17" t="s">
        <v>152</v>
      </c>
      <c r="O19" s="20">
        <v>28224000</v>
      </c>
      <c r="P19" s="17" t="s">
        <v>53</v>
      </c>
      <c r="Q19" s="17" t="s">
        <v>54</v>
      </c>
      <c r="R19" s="17" t="s">
        <v>53</v>
      </c>
      <c r="S19" s="17" t="s">
        <v>53</v>
      </c>
      <c r="T19" s="17"/>
      <c r="U19" s="20">
        <f t="shared" si="5"/>
        <v>28224000</v>
      </c>
      <c r="V19" s="17">
        <v>360</v>
      </c>
      <c r="W19" s="17" t="s">
        <v>55</v>
      </c>
      <c r="X19" s="21">
        <v>43488</v>
      </c>
      <c r="Y19" s="21">
        <v>43852</v>
      </c>
      <c r="Z19" s="17" t="s">
        <v>53</v>
      </c>
      <c r="AA19" s="17" t="s">
        <v>53</v>
      </c>
      <c r="AB19" s="17" t="s">
        <v>53</v>
      </c>
      <c r="AC19" s="17" t="s">
        <v>53</v>
      </c>
      <c r="AD19" s="17" t="s">
        <v>53</v>
      </c>
      <c r="AE19" s="17" t="s">
        <v>53</v>
      </c>
      <c r="AF19" s="22" t="s">
        <v>102</v>
      </c>
      <c r="AG19" s="23">
        <v>0.18888888888888888</v>
      </c>
      <c r="AH19" s="23">
        <v>0.2</v>
      </c>
      <c r="AI19" s="15" t="s">
        <v>57</v>
      </c>
      <c r="AJ19" s="15"/>
      <c r="AK19" s="24">
        <f t="shared" si="0"/>
        <v>2352000</v>
      </c>
      <c r="AL19" s="25">
        <f t="shared" si="1"/>
        <v>940800</v>
      </c>
      <c r="AM19" s="25">
        <f t="shared" si="2"/>
        <v>150528</v>
      </c>
      <c r="AN19" s="25">
        <f t="shared" si="3"/>
        <v>117600</v>
      </c>
      <c r="AO19" s="25"/>
      <c r="AP19" s="25">
        <f t="shared" si="4"/>
        <v>268128</v>
      </c>
    </row>
    <row r="20" spans="1:42" ht="105" x14ac:dyDescent="0.25">
      <c r="A20" s="15">
        <v>2019</v>
      </c>
      <c r="B20" s="16">
        <v>43487</v>
      </c>
      <c r="C20" s="15" t="s">
        <v>42</v>
      </c>
      <c r="D20" s="15" t="s">
        <v>153</v>
      </c>
      <c r="E20" s="17" t="s">
        <v>154</v>
      </c>
      <c r="F20" s="17" t="s">
        <v>45</v>
      </c>
      <c r="G20" s="18" t="s">
        <v>46</v>
      </c>
      <c r="H20" s="15" t="s">
        <v>155</v>
      </c>
      <c r="I20" s="17" t="s">
        <v>156</v>
      </c>
      <c r="J20" s="17">
        <v>1054800504</v>
      </c>
      <c r="K20" s="17" t="s">
        <v>49</v>
      </c>
      <c r="L20" s="17" t="s">
        <v>50</v>
      </c>
      <c r="M20" s="17" t="s">
        <v>157</v>
      </c>
      <c r="N20" s="17" t="s">
        <v>158</v>
      </c>
      <c r="O20" s="20">
        <v>39480000</v>
      </c>
      <c r="P20" s="17" t="s">
        <v>53</v>
      </c>
      <c r="Q20" s="17" t="s">
        <v>54</v>
      </c>
      <c r="R20" s="17" t="s">
        <v>53</v>
      </c>
      <c r="S20" s="17" t="s">
        <v>53</v>
      </c>
      <c r="T20" s="17"/>
      <c r="U20" s="20">
        <f t="shared" si="5"/>
        <v>39480000</v>
      </c>
      <c r="V20" s="17">
        <f>8*30</f>
        <v>240</v>
      </c>
      <c r="W20" s="17" t="s">
        <v>159</v>
      </c>
      <c r="X20" s="21">
        <v>43488</v>
      </c>
      <c r="Y20" s="21">
        <v>43730</v>
      </c>
      <c r="Z20" s="17" t="s">
        <v>53</v>
      </c>
      <c r="AA20" s="17" t="s">
        <v>53</v>
      </c>
      <c r="AB20" s="17" t="s">
        <v>53</v>
      </c>
      <c r="AC20" s="17" t="s">
        <v>53</v>
      </c>
      <c r="AD20" s="17" t="s">
        <v>53</v>
      </c>
      <c r="AE20" s="17" t="s">
        <v>53</v>
      </c>
      <c r="AF20" s="22" t="s">
        <v>128</v>
      </c>
      <c r="AG20" s="23">
        <v>0.28333333333333333</v>
      </c>
      <c r="AH20" s="23">
        <v>0.2</v>
      </c>
      <c r="AI20" s="15" t="s">
        <v>57</v>
      </c>
      <c r="AJ20" s="15"/>
      <c r="AK20" s="24">
        <f>+O20/8</f>
        <v>4935000</v>
      </c>
      <c r="AL20" s="25">
        <f t="shared" si="1"/>
        <v>1974000</v>
      </c>
      <c r="AM20" s="25">
        <f t="shared" si="2"/>
        <v>315840</v>
      </c>
      <c r="AN20" s="25">
        <f t="shared" si="3"/>
        <v>246750</v>
      </c>
      <c r="AO20" s="25"/>
      <c r="AP20" s="25">
        <f t="shared" si="4"/>
        <v>562590</v>
      </c>
    </row>
    <row r="21" spans="1:42" ht="60" x14ac:dyDescent="0.25">
      <c r="A21" s="15">
        <v>2019</v>
      </c>
      <c r="B21" s="16">
        <v>43483</v>
      </c>
      <c r="C21" s="15" t="s">
        <v>42</v>
      </c>
      <c r="D21" s="15" t="s">
        <v>160</v>
      </c>
      <c r="E21" s="17" t="s">
        <v>161</v>
      </c>
      <c r="F21" s="17" t="s">
        <v>45</v>
      </c>
      <c r="G21" s="18" t="s">
        <v>46</v>
      </c>
      <c r="H21" s="19" t="s">
        <v>162</v>
      </c>
      <c r="I21" s="17" t="s">
        <v>163</v>
      </c>
      <c r="J21" s="17">
        <v>52524470</v>
      </c>
      <c r="K21" s="17" t="s">
        <v>49</v>
      </c>
      <c r="L21" s="17" t="s">
        <v>50</v>
      </c>
      <c r="M21" s="17" t="s">
        <v>164</v>
      </c>
      <c r="N21" s="17" t="s">
        <v>165</v>
      </c>
      <c r="O21" s="20">
        <v>34800000</v>
      </c>
      <c r="P21" s="17" t="s">
        <v>53</v>
      </c>
      <c r="Q21" s="17" t="s">
        <v>54</v>
      </c>
      <c r="R21" s="17" t="s">
        <v>53</v>
      </c>
      <c r="S21" s="17" t="s">
        <v>53</v>
      </c>
      <c r="T21" s="17"/>
      <c r="U21" s="20">
        <f t="shared" si="5"/>
        <v>34800000</v>
      </c>
      <c r="V21" s="17">
        <v>360</v>
      </c>
      <c r="W21" s="17" t="s">
        <v>55</v>
      </c>
      <c r="X21" s="21">
        <v>43488</v>
      </c>
      <c r="Y21" s="21">
        <v>43852</v>
      </c>
      <c r="Z21" s="17" t="s">
        <v>53</v>
      </c>
      <c r="AA21" s="17" t="s">
        <v>53</v>
      </c>
      <c r="AB21" s="17" t="s">
        <v>53</v>
      </c>
      <c r="AC21" s="17" t="s">
        <v>53</v>
      </c>
      <c r="AD21" s="17" t="s">
        <v>53</v>
      </c>
      <c r="AE21" s="17" t="s">
        <v>53</v>
      </c>
      <c r="AF21" s="22" t="s">
        <v>128</v>
      </c>
      <c r="AG21" s="23">
        <v>0.18888887931034481</v>
      </c>
      <c r="AH21" s="23">
        <v>0.2</v>
      </c>
      <c r="AI21" s="15" t="s">
        <v>57</v>
      </c>
      <c r="AJ21" s="15"/>
      <c r="AK21" s="24">
        <f>+O21/12</f>
        <v>2900000</v>
      </c>
      <c r="AL21" s="25">
        <f t="shared" si="1"/>
        <v>1160000</v>
      </c>
      <c r="AM21" s="25">
        <f t="shared" si="2"/>
        <v>185600</v>
      </c>
      <c r="AN21" s="25">
        <f t="shared" si="3"/>
        <v>145000</v>
      </c>
      <c r="AO21" s="25"/>
      <c r="AP21" s="25">
        <f t="shared" si="4"/>
        <v>330600</v>
      </c>
    </row>
    <row r="22" spans="1:42" ht="105" x14ac:dyDescent="0.25">
      <c r="A22" s="15">
        <v>2019</v>
      </c>
      <c r="B22" s="16">
        <v>43487</v>
      </c>
      <c r="C22" s="15" t="s">
        <v>42</v>
      </c>
      <c r="D22" s="15" t="s">
        <v>166</v>
      </c>
      <c r="E22" s="17" t="s">
        <v>167</v>
      </c>
      <c r="F22" s="17" t="s">
        <v>45</v>
      </c>
      <c r="G22" s="18" t="s">
        <v>46</v>
      </c>
      <c r="H22" s="19" t="s">
        <v>168</v>
      </c>
      <c r="I22" s="17" t="s">
        <v>169</v>
      </c>
      <c r="J22" s="17">
        <v>80101544</v>
      </c>
      <c r="K22" s="17" t="s">
        <v>49</v>
      </c>
      <c r="L22" s="17" t="s">
        <v>133</v>
      </c>
      <c r="M22" s="17" t="s">
        <v>170</v>
      </c>
      <c r="N22" s="17" t="s">
        <v>171</v>
      </c>
      <c r="O22" s="20">
        <v>59220000</v>
      </c>
      <c r="P22" s="17" t="s">
        <v>53</v>
      </c>
      <c r="Q22" s="17" t="s">
        <v>54</v>
      </c>
      <c r="R22" s="17" t="s">
        <v>53</v>
      </c>
      <c r="S22" s="17" t="s">
        <v>53</v>
      </c>
      <c r="T22" s="17"/>
      <c r="U22" s="20">
        <f t="shared" si="5"/>
        <v>59220000</v>
      </c>
      <c r="V22" s="17">
        <v>360</v>
      </c>
      <c r="W22" s="17" t="s">
        <v>55</v>
      </c>
      <c r="X22" s="21">
        <v>43488</v>
      </c>
      <c r="Y22" s="21">
        <v>43852</v>
      </c>
      <c r="Z22" s="17" t="s">
        <v>53</v>
      </c>
      <c r="AA22" s="17" t="s">
        <v>53</v>
      </c>
      <c r="AB22" s="17" t="s">
        <v>53</v>
      </c>
      <c r="AC22" s="17" t="s">
        <v>53</v>
      </c>
      <c r="AD22" s="17" t="s">
        <v>53</v>
      </c>
      <c r="AE22" s="17" t="s">
        <v>53</v>
      </c>
      <c r="AF22" s="22" t="s">
        <v>128</v>
      </c>
      <c r="AG22" s="23">
        <v>0.18888888888888888</v>
      </c>
      <c r="AH22" s="23">
        <v>0.2</v>
      </c>
      <c r="AI22" s="15" t="s">
        <v>57</v>
      </c>
      <c r="AJ22" s="15"/>
      <c r="AK22" s="24">
        <f>+O22/12</f>
        <v>4935000</v>
      </c>
      <c r="AL22" s="25">
        <f t="shared" si="1"/>
        <v>1974000</v>
      </c>
      <c r="AM22" s="25">
        <f t="shared" si="2"/>
        <v>315840</v>
      </c>
      <c r="AN22" s="25">
        <f t="shared" si="3"/>
        <v>246750</v>
      </c>
      <c r="AO22" s="25"/>
      <c r="AP22" s="25">
        <f t="shared" si="4"/>
        <v>562590</v>
      </c>
    </row>
    <row r="23" spans="1:42" ht="105" x14ac:dyDescent="0.25">
      <c r="A23" s="15">
        <v>2019</v>
      </c>
      <c r="B23" s="16">
        <v>43483</v>
      </c>
      <c r="C23" s="15" t="s">
        <v>42</v>
      </c>
      <c r="D23" s="15" t="s">
        <v>172</v>
      </c>
      <c r="E23" s="17" t="s">
        <v>173</v>
      </c>
      <c r="F23" s="17" t="s">
        <v>45</v>
      </c>
      <c r="G23" s="18" t="s">
        <v>46</v>
      </c>
      <c r="H23" s="19" t="s">
        <v>174</v>
      </c>
      <c r="I23" s="17" t="s">
        <v>175</v>
      </c>
      <c r="J23" s="17">
        <v>80158088</v>
      </c>
      <c r="K23" s="17" t="s">
        <v>49</v>
      </c>
      <c r="L23" s="17" t="s">
        <v>50</v>
      </c>
      <c r="M23" s="17" t="s">
        <v>176</v>
      </c>
      <c r="N23" s="17" t="s">
        <v>177</v>
      </c>
      <c r="O23" s="20">
        <v>62988000</v>
      </c>
      <c r="P23" s="17" t="s">
        <v>53</v>
      </c>
      <c r="Q23" s="17" t="s">
        <v>54</v>
      </c>
      <c r="R23" s="17" t="s">
        <v>53</v>
      </c>
      <c r="S23" s="17" t="s">
        <v>53</v>
      </c>
      <c r="T23" s="17"/>
      <c r="U23" s="20">
        <f t="shared" si="5"/>
        <v>62988000</v>
      </c>
      <c r="V23" s="17">
        <v>360</v>
      </c>
      <c r="W23" s="17" t="s">
        <v>110</v>
      </c>
      <c r="X23" s="21">
        <v>43483</v>
      </c>
      <c r="Y23" s="21">
        <v>43847</v>
      </c>
      <c r="Z23" s="17" t="s">
        <v>53</v>
      </c>
      <c r="AA23" s="17" t="s">
        <v>53</v>
      </c>
      <c r="AB23" s="17" t="s">
        <v>53</v>
      </c>
      <c r="AC23" s="17" t="s">
        <v>53</v>
      </c>
      <c r="AD23" s="17" t="s">
        <v>53</v>
      </c>
      <c r="AE23" s="17" t="s">
        <v>53</v>
      </c>
      <c r="AF23" s="22" t="s">
        <v>128</v>
      </c>
      <c r="AG23" s="23">
        <v>0.20277778306979108</v>
      </c>
      <c r="AH23" s="23">
        <v>0.2</v>
      </c>
      <c r="AI23" s="15" t="s">
        <v>57</v>
      </c>
      <c r="AJ23" s="15"/>
      <c r="AK23" s="27"/>
      <c r="AL23" s="28"/>
      <c r="AM23" s="28"/>
      <c r="AN23" s="28"/>
      <c r="AO23" s="28"/>
      <c r="AP23" s="28"/>
    </row>
    <row r="24" spans="1:42" ht="120" x14ac:dyDescent="0.25">
      <c r="A24" s="15">
        <v>2019</v>
      </c>
      <c r="B24" s="16">
        <v>43483</v>
      </c>
      <c r="C24" s="15" t="s">
        <v>42</v>
      </c>
      <c r="D24" s="15" t="s">
        <v>178</v>
      </c>
      <c r="E24" s="17" t="s">
        <v>179</v>
      </c>
      <c r="F24" s="17" t="s">
        <v>45</v>
      </c>
      <c r="G24" s="18" t="s">
        <v>46</v>
      </c>
      <c r="H24" s="15" t="s">
        <v>180</v>
      </c>
      <c r="I24" s="17" t="s">
        <v>181</v>
      </c>
      <c r="J24" s="17">
        <v>1015408533</v>
      </c>
      <c r="K24" s="17" t="s">
        <v>49</v>
      </c>
      <c r="L24" s="17" t="s">
        <v>50</v>
      </c>
      <c r="M24" s="17" t="s">
        <v>182</v>
      </c>
      <c r="N24" s="17" t="s">
        <v>183</v>
      </c>
      <c r="O24" s="20">
        <v>73080000</v>
      </c>
      <c r="P24" s="17" t="s">
        <v>53</v>
      </c>
      <c r="Q24" s="17" t="s">
        <v>54</v>
      </c>
      <c r="R24" s="17" t="s">
        <v>53</v>
      </c>
      <c r="S24" s="17" t="s">
        <v>53</v>
      </c>
      <c r="T24" s="17"/>
      <c r="U24" s="20">
        <f t="shared" si="5"/>
        <v>73080000</v>
      </c>
      <c r="V24" s="17">
        <v>360</v>
      </c>
      <c r="W24" s="17" t="s">
        <v>55</v>
      </c>
      <c r="X24" s="21">
        <v>43486</v>
      </c>
      <c r="Y24" s="21">
        <v>43850</v>
      </c>
      <c r="Z24" s="17" t="s">
        <v>53</v>
      </c>
      <c r="AA24" s="17" t="s">
        <v>53</v>
      </c>
      <c r="AB24" s="17" t="s">
        <v>53</v>
      </c>
      <c r="AC24" s="17" t="s">
        <v>53</v>
      </c>
      <c r="AD24" s="17" t="s">
        <v>53</v>
      </c>
      <c r="AE24" s="17" t="s">
        <v>53</v>
      </c>
      <c r="AF24" s="22" t="s">
        <v>56</v>
      </c>
      <c r="AG24" s="23">
        <v>0.19444444444444445</v>
      </c>
      <c r="AH24" s="23">
        <v>0.2</v>
      </c>
      <c r="AI24" s="15" t="s">
        <v>57</v>
      </c>
      <c r="AJ24" s="15" t="s">
        <v>72</v>
      </c>
      <c r="AK24" s="24">
        <f t="shared" ref="AK24:AK52" si="6">+O24/12</f>
        <v>6090000</v>
      </c>
      <c r="AL24" s="25">
        <f t="shared" ref="AL24:AL39" si="7">+AK24*0.4</f>
        <v>2436000</v>
      </c>
      <c r="AM24" s="25">
        <f t="shared" ref="AM24:AM44" si="8">+AL24*0.16</f>
        <v>389760</v>
      </c>
      <c r="AN24" s="25">
        <f t="shared" ref="AN24:AN44" si="9">+AL24*0.125</f>
        <v>304500</v>
      </c>
      <c r="AO24" s="25"/>
      <c r="AP24" s="25">
        <f>+AM24+AN24+AO24</f>
        <v>694260</v>
      </c>
    </row>
    <row r="25" spans="1:42" ht="75" x14ac:dyDescent="0.25">
      <c r="A25" s="15">
        <v>2019</v>
      </c>
      <c r="B25" s="16">
        <v>43483</v>
      </c>
      <c r="C25" s="15" t="s">
        <v>42</v>
      </c>
      <c r="D25" s="15" t="s">
        <v>184</v>
      </c>
      <c r="E25" s="17" t="s">
        <v>185</v>
      </c>
      <c r="F25" s="17" t="s">
        <v>45</v>
      </c>
      <c r="G25" s="18" t="s">
        <v>46</v>
      </c>
      <c r="H25" s="19" t="s">
        <v>186</v>
      </c>
      <c r="I25" s="17" t="s">
        <v>187</v>
      </c>
      <c r="J25" s="17">
        <v>52351073</v>
      </c>
      <c r="K25" s="17" t="s">
        <v>49</v>
      </c>
      <c r="L25" s="17" t="s">
        <v>50</v>
      </c>
      <c r="M25" s="17" t="s">
        <v>188</v>
      </c>
      <c r="N25" s="17" t="s">
        <v>189</v>
      </c>
      <c r="O25" s="20">
        <v>62988000</v>
      </c>
      <c r="P25" s="17" t="s">
        <v>53</v>
      </c>
      <c r="Q25" s="17" t="s">
        <v>54</v>
      </c>
      <c r="R25" s="17" t="s">
        <v>53</v>
      </c>
      <c r="S25" s="17" t="s">
        <v>53</v>
      </c>
      <c r="T25" s="17"/>
      <c r="U25" s="20">
        <f t="shared" si="5"/>
        <v>62988000</v>
      </c>
      <c r="V25" s="17">
        <v>360</v>
      </c>
      <c r="W25" s="17" t="s">
        <v>71</v>
      </c>
      <c r="X25" s="21">
        <v>43483</v>
      </c>
      <c r="Y25" s="21">
        <v>43847</v>
      </c>
      <c r="Z25" s="17" t="s">
        <v>53</v>
      </c>
      <c r="AA25" s="17" t="s">
        <v>53</v>
      </c>
      <c r="AB25" s="17" t="s">
        <v>53</v>
      </c>
      <c r="AC25" s="17" t="s">
        <v>53</v>
      </c>
      <c r="AD25" s="17" t="s">
        <v>53</v>
      </c>
      <c r="AE25" s="17" t="s">
        <v>53</v>
      </c>
      <c r="AF25" s="22" t="s">
        <v>64</v>
      </c>
      <c r="AG25" s="23">
        <v>0.20277778306979108</v>
      </c>
      <c r="AH25" s="23">
        <v>0.2</v>
      </c>
      <c r="AI25" s="15" t="s">
        <v>57</v>
      </c>
      <c r="AJ25" s="15"/>
      <c r="AK25" s="24">
        <f t="shared" si="6"/>
        <v>5249000</v>
      </c>
      <c r="AL25" s="25">
        <f t="shared" si="7"/>
        <v>2099600</v>
      </c>
      <c r="AM25" s="25">
        <f t="shared" si="8"/>
        <v>335936</v>
      </c>
      <c r="AN25" s="25">
        <f t="shared" si="9"/>
        <v>262450</v>
      </c>
      <c r="AO25" s="25"/>
      <c r="AP25" s="25">
        <f>+AM25+AN25+AO25</f>
        <v>598386</v>
      </c>
    </row>
    <row r="26" spans="1:42" ht="105" x14ac:dyDescent="0.25">
      <c r="A26" s="15">
        <v>2019</v>
      </c>
      <c r="B26" s="16">
        <v>43486</v>
      </c>
      <c r="C26" s="15" t="s">
        <v>42</v>
      </c>
      <c r="D26" s="15" t="s">
        <v>190</v>
      </c>
      <c r="E26" s="17" t="s">
        <v>191</v>
      </c>
      <c r="F26" s="17" t="s">
        <v>45</v>
      </c>
      <c r="G26" s="18" t="s">
        <v>46</v>
      </c>
      <c r="H26" s="19" t="s">
        <v>192</v>
      </c>
      <c r="I26" s="17" t="s">
        <v>193</v>
      </c>
      <c r="J26" s="17">
        <v>12194109</v>
      </c>
      <c r="K26" s="17" t="s">
        <v>49</v>
      </c>
      <c r="L26" s="17" t="s">
        <v>194</v>
      </c>
      <c r="M26" s="17" t="s">
        <v>195</v>
      </c>
      <c r="N26" s="17" t="s">
        <v>196</v>
      </c>
      <c r="O26" s="20">
        <v>81264000</v>
      </c>
      <c r="P26" s="17" t="s">
        <v>53</v>
      </c>
      <c r="Q26" s="17" t="s">
        <v>54</v>
      </c>
      <c r="R26" s="17" t="s">
        <v>53</v>
      </c>
      <c r="S26" s="17" t="s">
        <v>53</v>
      </c>
      <c r="T26" s="17"/>
      <c r="U26" s="20">
        <f t="shared" si="5"/>
        <v>81264000</v>
      </c>
      <c r="V26" s="17">
        <v>360</v>
      </c>
      <c r="W26" s="17" t="s">
        <v>110</v>
      </c>
      <c r="X26" s="21">
        <v>43487</v>
      </c>
      <c r="Y26" s="21">
        <v>43851</v>
      </c>
      <c r="Z26" s="17" t="s">
        <v>53</v>
      </c>
      <c r="AA26" s="17" t="s">
        <v>53</v>
      </c>
      <c r="AB26" s="17" t="s">
        <v>53</v>
      </c>
      <c r="AC26" s="17" t="s">
        <v>53</v>
      </c>
      <c r="AD26" s="17" t="s">
        <v>53</v>
      </c>
      <c r="AE26" s="17" t="s">
        <v>53</v>
      </c>
      <c r="AF26" s="22" t="s">
        <v>128</v>
      </c>
      <c r="AG26" s="23">
        <v>0.19166666666666668</v>
      </c>
      <c r="AH26" s="23">
        <v>0.2</v>
      </c>
      <c r="AI26" s="15" t="s">
        <v>57</v>
      </c>
      <c r="AJ26" s="15"/>
      <c r="AK26" s="24">
        <f t="shared" si="6"/>
        <v>6772000</v>
      </c>
      <c r="AL26" s="25">
        <f t="shared" si="7"/>
        <v>2708800</v>
      </c>
      <c r="AM26" s="25">
        <f t="shared" si="8"/>
        <v>433408</v>
      </c>
      <c r="AN26" s="25">
        <f t="shared" si="9"/>
        <v>338600</v>
      </c>
      <c r="AO26" s="25"/>
      <c r="AP26" s="25">
        <f>+AM26+AN26+AO26</f>
        <v>772008</v>
      </c>
    </row>
    <row r="27" spans="1:42" ht="135" x14ac:dyDescent="0.25">
      <c r="A27" s="15">
        <v>2019</v>
      </c>
      <c r="B27" s="16">
        <v>43487</v>
      </c>
      <c r="C27" s="15" t="s">
        <v>42</v>
      </c>
      <c r="D27" s="15" t="s">
        <v>197</v>
      </c>
      <c r="E27" s="17" t="s">
        <v>198</v>
      </c>
      <c r="F27" s="17" t="s">
        <v>45</v>
      </c>
      <c r="G27" s="18" t="s">
        <v>46</v>
      </c>
      <c r="H27" s="19" t="s">
        <v>199</v>
      </c>
      <c r="I27" s="17" t="s">
        <v>200</v>
      </c>
      <c r="J27" s="17">
        <v>39786465</v>
      </c>
      <c r="K27" s="17" t="s">
        <v>49</v>
      </c>
      <c r="L27" s="17" t="s">
        <v>50</v>
      </c>
      <c r="M27" s="17" t="s">
        <v>201</v>
      </c>
      <c r="N27" s="17" t="s">
        <v>202</v>
      </c>
      <c r="O27" s="20">
        <v>60480000</v>
      </c>
      <c r="P27" s="17" t="s">
        <v>53</v>
      </c>
      <c r="Q27" s="17" t="s">
        <v>54</v>
      </c>
      <c r="R27" s="17" t="s">
        <v>53</v>
      </c>
      <c r="S27" s="17" t="s">
        <v>53</v>
      </c>
      <c r="T27" s="17"/>
      <c r="U27" s="20">
        <f t="shared" si="5"/>
        <v>60480000</v>
      </c>
      <c r="V27" s="17">
        <v>360</v>
      </c>
      <c r="W27" s="17" t="s">
        <v>55</v>
      </c>
      <c r="X27" s="21">
        <v>43488</v>
      </c>
      <c r="Y27" s="21">
        <v>43852</v>
      </c>
      <c r="Z27" s="17" t="s">
        <v>53</v>
      </c>
      <c r="AA27" s="17" t="s">
        <v>53</v>
      </c>
      <c r="AB27" s="17" t="s">
        <v>53</v>
      </c>
      <c r="AC27" s="17" t="s">
        <v>53</v>
      </c>
      <c r="AD27" s="17" t="s">
        <v>53</v>
      </c>
      <c r="AE27" s="17" t="s">
        <v>53</v>
      </c>
      <c r="AF27" s="22" t="s">
        <v>203</v>
      </c>
      <c r="AG27" s="23">
        <v>0.18888888888888888</v>
      </c>
      <c r="AH27" s="23">
        <v>0.2</v>
      </c>
      <c r="AI27" s="15" t="s">
        <v>57</v>
      </c>
      <c r="AJ27" s="15"/>
      <c r="AK27" s="24">
        <f t="shared" si="6"/>
        <v>5040000</v>
      </c>
      <c r="AL27" s="25">
        <f t="shared" si="7"/>
        <v>2016000</v>
      </c>
      <c r="AM27" s="25">
        <f t="shared" si="8"/>
        <v>322560</v>
      </c>
      <c r="AN27" s="25">
        <f t="shared" si="9"/>
        <v>252000</v>
      </c>
      <c r="AO27" s="25"/>
      <c r="AP27" s="25">
        <f>+AM27+AN27+AO27</f>
        <v>574560</v>
      </c>
    </row>
    <row r="28" spans="1:42" ht="60" x14ac:dyDescent="0.25">
      <c r="A28" s="15">
        <v>2019</v>
      </c>
      <c r="B28" s="16">
        <v>43488</v>
      </c>
      <c r="C28" s="15" t="s">
        <v>42</v>
      </c>
      <c r="D28" s="15" t="s">
        <v>204</v>
      </c>
      <c r="E28" s="17" t="s">
        <v>205</v>
      </c>
      <c r="F28" s="17" t="s">
        <v>45</v>
      </c>
      <c r="G28" s="18" t="s">
        <v>46</v>
      </c>
      <c r="H28" s="19" t="s">
        <v>206</v>
      </c>
      <c r="I28" s="17" t="s">
        <v>207</v>
      </c>
      <c r="J28" s="17">
        <v>91071340</v>
      </c>
      <c r="K28" s="17" t="s">
        <v>49</v>
      </c>
      <c r="L28" s="17" t="s">
        <v>50</v>
      </c>
      <c r="M28" s="17" t="s">
        <v>208</v>
      </c>
      <c r="N28" s="17" t="s">
        <v>209</v>
      </c>
      <c r="O28" s="20">
        <v>28476000</v>
      </c>
      <c r="P28" s="17" t="s">
        <v>53</v>
      </c>
      <c r="Q28" s="17" t="s">
        <v>54</v>
      </c>
      <c r="R28" s="17" t="s">
        <v>53</v>
      </c>
      <c r="S28" s="17" t="s">
        <v>53</v>
      </c>
      <c r="T28" s="17"/>
      <c r="U28" s="20">
        <f t="shared" si="5"/>
        <v>28476000</v>
      </c>
      <c r="V28" s="17">
        <v>360</v>
      </c>
      <c r="W28" s="17" t="s">
        <v>55</v>
      </c>
      <c r="X28" s="21">
        <v>43490</v>
      </c>
      <c r="Y28" s="21">
        <v>43854</v>
      </c>
      <c r="Z28" s="17" t="s">
        <v>53</v>
      </c>
      <c r="AA28" s="17" t="s">
        <v>53</v>
      </c>
      <c r="AB28" s="17" t="s">
        <v>53</v>
      </c>
      <c r="AC28" s="17" t="s">
        <v>53</v>
      </c>
      <c r="AD28" s="17" t="s">
        <v>53</v>
      </c>
      <c r="AE28" s="17" t="s">
        <v>53</v>
      </c>
      <c r="AF28" s="22" t="s">
        <v>210</v>
      </c>
      <c r="AG28" s="23">
        <v>0.18333333333333332</v>
      </c>
      <c r="AH28" s="23">
        <v>0.2</v>
      </c>
      <c r="AI28" s="15" t="s">
        <v>57</v>
      </c>
      <c r="AJ28" s="15"/>
      <c r="AK28" s="24">
        <f t="shared" si="6"/>
        <v>2373000</v>
      </c>
      <c r="AL28" s="25">
        <f t="shared" si="7"/>
        <v>949200</v>
      </c>
      <c r="AM28" s="25">
        <f t="shared" si="8"/>
        <v>151872</v>
      </c>
      <c r="AN28" s="25">
        <f t="shared" si="9"/>
        <v>118650</v>
      </c>
      <c r="AO28" s="25">
        <f>+AL28*0.522%</f>
        <v>4954.8239999999996</v>
      </c>
      <c r="AP28" s="25">
        <f>+AM28+AN28+AO28</f>
        <v>275476.82400000002</v>
      </c>
    </row>
    <row r="29" spans="1:42" ht="120" x14ac:dyDescent="0.25">
      <c r="A29" s="15">
        <v>2019</v>
      </c>
      <c r="B29" s="16">
        <v>43488</v>
      </c>
      <c r="C29" s="15" t="s">
        <v>42</v>
      </c>
      <c r="D29" s="15" t="s">
        <v>211</v>
      </c>
      <c r="E29" s="17" t="s">
        <v>212</v>
      </c>
      <c r="F29" s="17" t="s">
        <v>45</v>
      </c>
      <c r="G29" s="18" t="s">
        <v>46</v>
      </c>
      <c r="H29" s="19" t="s">
        <v>213</v>
      </c>
      <c r="I29" s="17" t="s">
        <v>214</v>
      </c>
      <c r="J29" s="17">
        <v>79358856</v>
      </c>
      <c r="K29" s="17" t="s">
        <v>49</v>
      </c>
      <c r="L29" s="17" t="s">
        <v>50</v>
      </c>
      <c r="M29" s="17" t="s">
        <v>215</v>
      </c>
      <c r="N29" s="17" t="s">
        <v>216</v>
      </c>
      <c r="O29" s="20">
        <v>27720000</v>
      </c>
      <c r="P29" s="17" t="s">
        <v>53</v>
      </c>
      <c r="Q29" s="17" t="s">
        <v>54</v>
      </c>
      <c r="R29" s="17" t="s">
        <v>53</v>
      </c>
      <c r="S29" s="17" t="s">
        <v>53</v>
      </c>
      <c r="T29" s="17"/>
      <c r="U29" s="20">
        <f t="shared" si="5"/>
        <v>27720000</v>
      </c>
      <c r="V29" s="17">
        <v>360</v>
      </c>
      <c r="W29" s="17" t="s">
        <v>55</v>
      </c>
      <c r="X29" s="21">
        <v>43489</v>
      </c>
      <c r="Y29" s="21">
        <v>43853</v>
      </c>
      <c r="Z29" s="17" t="s">
        <v>53</v>
      </c>
      <c r="AA29" s="17" t="s">
        <v>53</v>
      </c>
      <c r="AB29" s="17" t="s">
        <v>53</v>
      </c>
      <c r="AC29" s="17" t="s">
        <v>53</v>
      </c>
      <c r="AD29" s="17" t="s">
        <v>53</v>
      </c>
      <c r="AE29" s="17" t="s">
        <v>53</v>
      </c>
      <c r="AF29" s="22" t="s">
        <v>217</v>
      </c>
      <c r="AG29" s="23">
        <v>0.18611111111111112</v>
      </c>
      <c r="AH29" s="23">
        <v>0.2</v>
      </c>
      <c r="AI29" s="15" t="s">
        <v>57</v>
      </c>
      <c r="AJ29" s="15"/>
      <c r="AK29" s="24">
        <f t="shared" si="6"/>
        <v>2310000</v>
      </c>
      <c r="AL29" s="25">
        <f t="shared" si="7"/>
        <v>924000</v>
      </c>
      <c r="AM29" s="25">
        <f t="shared" si="8"/>
        <v>147840</v>
      </c>
      <c r="AN29" s="25">
        <f t="shared" si="9"/>
        <v>115500</v>
      </c>
      <c r="AO29" s="25"/>
      <c r="AP29" s="25">
        <f t="shared" ref="AP29:AP50" si="10">+AM29+AN29+AO29</f>
        <v>263340</v>
      </c>
    </row>
    <row r="30" spans="1:42" ht="60" x14ac:dyDescent="0.25">
      <c r="A30" s="15">
        <v>2019</v>
      </c>
      <c r="B30" s="16">
        <v>43489</v>
      </c>
      <c r="C30" s="15" t="s">
        <v>42</v>
      </c>
      <c r="D30" s="15" t="s">
        <v>218</v>
      </c>
      <c r="E30" s="17" t="s">
        <v>219</v>
      </c>
      <c r="F30" s="17" t="s">
        <v>45</v>
      </c>
      <c r="G30" s="18" t="s">
        <v>46</v>
      </c>
      <c r="H30" s="19" t="s">
        <v>220</v>
      </c>
      <c r="I30" s="17" t="s">
        <v>221</v>
      </c>
      <c r="J30" s="17">
        <v>52231511</v>
      </c>
      <c r="K30" s="17" t="s">
        <v>49</v>
      </c>
      <c r="L30" s="17" t="s">
        <v>50</v>
      </c>
      <c r="M30" s="17" t="s">
        <v>222</v>
      </c>
      <c r="N30" s="17" t="s">
        <v>223</v>
      </c>
      <c r="O30" s="20">
        <v>33384000</v>
      </c>
      <c r="P30" s="17" t="s">
        <v>53</v>
      </c>
      <c r="Q30" s="17" t="s">
        <v>54</v>
      </c>
      <c r="R30" s="17" t="s">
        <v>53</v>
      </c>
      <c r="S30" s="17" t="s">
        <v>53</v>
      </c>
      <c r="T30" s="17"/>
      <c r="U30" s="20">
        <f t="shared" si="5"/>
        <v>33384000</v>
      </c>
      <c r="V30" s="17">
        <v>360</v>
      </c>
      <c r="W30" s="17" t="s">
        <v>55</v>
      </c>
      <c r="X30" s="21">
        <v>43489</v>
      </c>
      <c r="Y30" s="21">
        <v>43853</v>
      </c>
      <c r="Z30" s="17" t="s">
        <v>53</v>
      </c>
      <c r="AA30" s="17" t="s">
        <v>53</v>
      </c>
      <c r="AB30" s="17" t="s">
        <v>53</v>
      </c>
      <c r="AC30" s="17" t="s">
        <v>53</v>
      </c>
      <c r="AD30" s="17" t="s">
        <v>53</v>
      </c>
      <c r="AE30" s="17" t="s">
        <v>53</v>
      </c>
      <c r="AF30" s="22" t="s">
        <v>210</v>
      </c>
      <c r="AG30" s="23">
        <v>0.18611110112628804</v>
      </c>
      <c r="AH30" s="23">
        <v>0.2</v>
      </c>
      <c r="AI30" s="15" t="s">
        <v>57</v>
      </c>
      <c r="AJ30" s="15"/>
      <c r="AK30" s="24">
        <f t="shared" si="6"/>
        <v>2782000</v>
      </c>
      <c r="AL30" s="25">
        <f t="shared" si="7"/>
        <v>1112800</v>
      </c>
      <c r="AM30" s="25">
        <f t="shared" si="8"/>
        <v>178048</v>
      </c>
      <c r="AN30" s="25">
        <f t="shared" si="9"/>
        <v>139100</v>
      </c>
      <c r="AO30" s="25">
        <f>+AL30*0.522%</f>
        <v>5808.8159999999998</v>
      </c>
      <c r="AP30" s="25">
        <f t="shared" si="10"/>
        <v>322956.81599999999</v>
      </c>
    </row>
    <row r="31" spans="1:42" ht="165" x14ac:dyDescent="0.25">
      <c r="A31" s="15">
        <v>2019</v>
      </c>
      <c r="B31" s="16">
        <v>43487</v>
      </c>
      <c r="C31" s="15" t="s">
        <v>42</v>
      </c>
      <c r="D31" s="15" t="s">
        <v>224</v>
      </c>
      <c r="E31" s="17" t="s">
        <v>225</v>
      </c>
      <c r="F31" s="17" t="s">
        <v>45</v>
      </c>
      <c r="G31" s="18" t="s">
        <v>46</v>
      </c>
      <c r="H31" s="19" t="s">
        <v>226</v>
      </c>
      <c r="I31" s="17" t="s">
        <v>227</v>
      </c>
      <c r="J31" s="17">
        <v>19271225</v>
      </c>
      <c r="K31" s="17" t="s">
        <v>49</v>
      </c>
      <c r="L31" s="17" t="s">
        <v>50</v>
      </c>
      <c r="M31" s="17" t="s">
        <v>228</v>
      </c>
      <c r="N31" s="17" t="s">
        <v>229</v>
      </c>
      <c r="O31" s="20">
        <v>28224000</v>
      </c>
      <c r="P31" s="17" t="s">
        <v>53</v>
      </c>
      <c r="Q31" s="17" t="s">
        <v>54</v>
      </c>
      <c r="R31" s="17" t="s">
        <v>53</v>
      </c>
      <c r="S31" s="17" t="s">
        <v>53</v>
      </c>
      <c r="T31" s="17"/>
      <c r="U31" s="20">
        <f t="shared" si="5"/>
        <v>28224000</v>
      </c>
      <c r="V31" s="17">
        <v>360</v>
      </c>
      <c r="W31" s="17" t="s">
        <v>55</v>
      </c>
      <c r="X31" s="21">
        <v>43488</v>
      </c>
      <c r="Y31" s="21">
        <v>43852</v>
      </c>
      <c r="Z31" s="17" t="s">
        <v>53</v>
      </c>
      <c r="AA31" s="17" t="s">
        <v>53</v>
      </c>
      <c r="AB31" s="17" t="s">
        <v>230</v>
      </c>
      <c r="AC31" s="17" t="s">
        <v>53</v>
      </c>
      <c r="AD31" s="17" t="s">
        <v>53</v>
      </c>
      <c r="AE31" s="17" t="s">
        <v>53</v>
      </c>
      <c r="AF31" s="22" t="s">
        <v>102</v>
      </c>
      <c r="AG31" s="23">
        <v>0.18888888888888888</v>
      </c>
      <c r="AH31" s="23">
        <v>0.2</v>
      </c>
      <c r="AI31" s="15" t="s">
        <v>57</v>
      </c>
      <c r="AJ31" s="15"/>
      <c r="AK31" s="24">
        <f t="shared" si="6"/>
        <v>2352000</v>
      </c>
      <c r="AL31" s="25">
        <f t="shared" si="7"/>
        <v>940800</v>
      </c>
      <c r="AM31" s="25">
        <f t="shared" si="8"/>
        <v>150528</v>
      </c>
      <c r="AN31" s="25">
        <f t="shared" si="9"/>
        <v>117600</v>
      </c>
      <c r="AO31" s="25"/>
      <c r="AP31" s="25">
        <f t="shared" si="10"/>
        <v>268128</v>
      </c>
    </row>
    <row r="32" spans="1:42" ht="135" x14ac:dyDescent="0.25">
      <c r="A32" s="17">
        <v>2019</v>
      </c>
      <c r="B32" s="21">
        <v>43487</v>
      </c>
      <c r="C32" s="17" t="s">
        <v>42</v>
      </c>
      <c r="D32" s="17" t="s">
        <v>231</v>
      </c>
      <c r="E32" s="17" t="s">
        <v>232</v>
      </c>
      <c r="F32" s="17" t="s">
        <v>45</v>
      </c>
      <c r="G32" s="22" t="s">
        <v>46</v>
      </c>
      <c r="H32" s="29" t="s">
        <v>233</v>
      </c>
      <c r="I32" s="17" t="s">
        <v>234</v>
      </c>
      <c r="J32" s="17">
        <v>53141166</v>
      </c>
      <c r="K32" s="17" t="s">
        <v>49</v>
      </c>
      <c r="L32" s="17" t="s">
        <v>50</v>
      </c>
      <c r="M32" s="17" t="s">
        <v>235</v>
      </c>
      <c r="N32" s="17" t="s">
        <v>236</v>
      </c>
      <c r="O32" s="20">
        <v>59220000</v>
      </c>
      <c r="P32" s="17" t="s">
        <v>53</v>
      </c>
      <c r="Q32" s="17" t="s">
        <v>54</v>
      </c>
      <c r="R32" s="17" t="s">
        <v>53</v>
      </c>
      <c r="S32" s="17" t="s">
        <v>53</v>
      </c>
      <c r="T32" s="17"/>
      <c r="U32" s="20">
        <f t="shared" si="5"/>
        <v>59220000</v>
      </c>
      <c r="V32" s="17">
        <v>360</v>
      </c>
      <c r="W32" s="17" t="s">
        <v>55</v>
      </c>
      <c r="X32" s="21">
        <v>43488</v>
      </c>
      <c r="Y32" s="21">
        <v>43852</v>
      </c>
      <c r="Z32" s="17" t="s">
        <v>53</v>
      </c>
      <c r="AA32" s="17" t="s">
        <v>53</v>
      </c>
      <c r="AB32" s="17" t="s">
        <v>230</v>
      </c>
      <c r="AC32" s="17" t="s">
        <v>53</v>
      </c>
      <c r="AD32" s="17" t="s">
        <v>53</v>
      </c>
      <c r="AE32" s="17" t="s">
        <v>53</v>
      </c>
      <c r="AF32" s="22" t="s">
        <v>237</v>
      </c>
      <c r="AG32" s="30">
        <v>0.18888888888888888</v>
      </c>
      <c r="AH32" s="30">
        <v>0.2</v>
      </c>
      <c r="AI32" s="17" t="s">
        <v>57</v>
      </c>
      <c r="AJ32" s="17"/>
      <c r="AK32" s="31">
        <f t="shared" si="6"/>
        <v>4935000</v>
      </c>
      <c r="AL32" s="32">
        <f t="shared" si="7"/>
        <v>1974000</v>
      </c>
      <c r="AM32" s="32">
        <f t="shared" si="8"/>
        <v>315840</v>
      </c>
      <c r="AN32" s="32">
        <f t="shared" si="9"/>
        <v>246750</v>
      </c>
      <c r="AO32" s="32">
        <f>+ROUND(AL32*0.522%,100)</f>
        <v>10304.280000000001</v>
      </c>
      <c r="AP32" s="32">
        <f t="shared" si="10"/>
        <v>572894.28</v>
      </c>
    </row>
    <row r="33" spans="1:42" ht="180" x14ac:dyDescent="0.25">
      <c r="A33" s="15">
        <v>2019</v>
      </c>
      <c r="B33" s="16">
        <v>43487</v>
      </c>
      <c r="C33" s="15" t="s">
        <v>42</v>
      </c>
      <c r="D33" s="15" t="s">
        <v>238</v>
      </c>
      <c r="E33" s="17" t="s">
        <v>239</v>
      </c>
      <c r="F33" s="17" t="s">
        <v>45</v>
      </c>
      <c r="G33" s="18" t="s">
        <v>46</v>
      </c>
      <c r="H33" s="19" t="s">
        <v>240</v>
      </c>
      <c r="I33" s="17" t="s">
        <v>241</v>
      </c>
      <c r="J33" s="17">
        <v>1032656045</v>
      </c>
      <c r="K33" s="17" t="s">
        <v>49</v>
      </c>
      <c r="L33" s="17" t="s">
        <v>50</v>
      </c>
      <c r="M33" s="17" t="s">
        <v>242</v>
      </c>
      <c r="N33" s="17" t="s">
        <v>243</v>
      </c>
      <c r="O33" s="20">
        <v>28224000</v>
      </c>
      <c r="P33" s="17" t="s">
        <v>53</v>
      </c>
      <c r="Q33" s="17" t="s">
        <v>54</v>
      </c>
      <c r="R33" s="17" t="s">
        <v>53</v>
      </c>
      <c r="S33" s="17" t="s">
        <v>53</v>
      </c>
      <c r="T33" s="17"/>
      <c r="U33" s="20">
        <f t="shared" si="5"/>
        <v>28224000</v>
      </c>
      <c r="V33" s="17">
        <v>360</v>
      </c>
      <c r="W33" s="17" t="s">
        <v>55</v>
      </c>
      <c r="X33" s="21">
        <v>43488</v>
      </c>
      <c r="Y33" s="21">
        <v>43852</v>
      </c>
      <c r="Z33" s="17" t="s">
        <v>53</v>
      </c>
      <c r="AA33" s="17" t="s">
        <v>53</v>
      </c>
      <c r="AB33" s="17" t="s">
        <v>53</v>
      </c>
      <c r="AC33" s="17" t="s">
        <v>53</v>
      </c>
      <c r="AD33" s="17" t="s">
        <v>53</v>
      </c>
      <c r="AE33" s="17" t="s">
        <v>53</v>
      </c>
      <c r="AF33" s="22" t="s">
        <v>102</v>
      </c>
      <c r="AG33" s="23">
        <v>0.18888888888888888</v>
      </c>
      <c r="AH33" s="23">
        <v>0.2</v>
      </c>
      <c r="AI33" s="15" t="s">
        <v>57</v>
      </c>
      <c r="AJ33" s="15"/>
      <c r="AK33" s="24">
        <f t="shared" si="6"/>
        <v>2352000</v>
      </c>
      <c r="AL33" s="25">
        <f t="shared" si="7"/>
        <v>940800</v>
      </c>
      <c r="AM33" s="25">
        <f t="shared" si="8"/>
        <v>150528</v>
      </c>
      <c r="AN33" s="25">
        <f t="shared" si="9"/>
        <v>117600</v>
      </c>
      <c r="AO33" s="28"/>
      <c r="AP33" s="25">
        <f t="shared" si="10"/>
        <v>268128</v>
      </c>
    </row>
    <row r="34" spans="1:42" ht="60" x14ac:dyDescent="0.25">
      <c r="A34" s="15">
        <v>2019</v>
      </c>
      <c r="B34" s="16">
        <v>43487</v>
      </c>
      <c r="C34" s="15" t="s">
        <v>42</v>
      </c>
      <c r="D34" s="15" t="s">
        <v>244</v>
      </c>
      <c r="E34" s="17" t="s">
        <v>245</v>
      </c>
      <c r="F34" s="17" t="s">
        <v>45</v>
      </c>
      <c r="G34" s="18" t="s">
        <v>46</v>
      </c>
      <c r="H34" s="19" t="s">
        <v>246</v>
      </c>
      <c r="I34" s="17" t="s">
        <v>247</v>
      </c>
      <c r="J34" s="17">
        <v>80125822</v>
      </c>
      <c r="K34" s="17" t="s">
        <v>49</v>
      </c>
      <c r="L34" s="17" t="s">
        <v>248</v>
      </c>
      <c r="M34" s="17" t="s">
        <v>249</v>
      </c>
      <c r="N34" s="17" t="s">
        <v>250</v>
      </c>
      <c r="O34" s="20">
        <v>62988000</v>
      </c>
      <c r="P34" s="17" t="s">
        <v>53</v>
      </c>
      <c r="Q34" s="17" t="s">
        <v>54</v>
      </c>
      <c r="R34" s="17" t="s">
        <v>53</v>
      </c>
      <c r="S34" s="17" t="s">
        <v>53</v>
      </c>
      <c r="T34" s="17"/>
      <c r="U34" s="20">
        <f t="shared" si="5"/>
        <v>62988000</v>
      </c>
      <c r="V34" s="17">
        <v>360</v>
      </c>
      <c r="W34" s="17" t="s">
        <v>55</v>
      </c>
      <c r="X34" s="21">
        <v>43488</v>
      </c>
      <c r="Y34" s="21">
        <v>43852</v>
      </c>
      <c r="Z34" s="17" t="s">
        <v>230</v>
      </c>
      <c r="AA34" s="17" t="s">
        <v>53</v>
      </c>
      <c r="AB34" s="17" t="s">
        <v>53</v>
      </c>
      <c r="AC34" s="17" t="s">
        <v>53</v>
      </c>
      <c r="AD34" s="17" t="s">
        <v>53</v>
      </c>
      <c r="AE34" s="17" t="s">
        <v>53</v>
      </c>
      <c r="AF34" s="22" t="s">
        <v>128</v>
      </c>
      <c r="AG34" s="23">
        <v>0.18888888359687558</v>
      </c>
      <c r="AH34" s="23">
        <v>0.2</v>
      </c>
      <c r="AI34" s="15" t="s">
        <v>57</v>
      </c>
      <c r="AJ34" s="15"/>
      <c r="AK34" s="24">
        <f t="shared" si="6"/>
        <v>5249000</v>
      </c>
      <c r="AL34" s="25">
        <f t="shared" si="7"/>
        <v>2099600</v>
      </c>
      <c r="AM34" s="25">
        <f t="shared" si="8"/>
        <v>335936</v>
      </c>
      <c r="AN34" s="25">
        <f t="shared" si="9"/>
        <v>262450</v>
      </c>
      <c r="AO34" s="28"/>
      <c r="AP34" s="25">
        <f t="shared" si="10"/>
        <v>598386</v>
      </c>
    </row>
    <row r="35" spans="1:42" ht="120" x14ac:dyDescent="0.25">
      <c r="A35" s="15">
        <v>2019</v>
      </c>
      <c r="B35" s="16">
        <v>43487</v>
      </c>
      <c r="C35" s="15" t="s">
        <v>42</v>
      </c>
      <c r="D35" s="15" t="s">
        <v>251</v>
      </c>
      <c r="E35" s="17" t="s">
        <v>252</v>
      </c>
      <c r="F35" s="17" t="s">
        <v>45</v>
      </c>
      <c r="G35" s="18" t="s">
        <v>46</v>
      </c>
      <c r="H35" s="19" t="s">
        <v>253</v>
      </c>
      <c r="I35" s="17" t="s">
        <v>254</v>
      </c>
      <c r="J35" s="17">
        <v>52211430</v>
      </c>
      <c r="K35" s="17" t="s">
        <v>49</v>
      </c>
      <c r="L35" s="17" t="s">
        <v>50</v>
      </c>
      <c r="M35" s="17" t="s">
        <v>255</v>
      </c>
      <c r="N35" s="17" t="s">
        <v>256</v>
      </c>
      <c r="O35" s="20">
        <v>59220000</v>
      </c>
      <c r="P35" s="17" t="s">
        <v>53</v>
      </c>
      <c r="Q35" s="17" t="s">
        <v>54</v>
      </c>
      <c r="R35" s="17" t="s">
        <v>53</v>
      </c>
      <c r="S35" s="17" t="s">
        <v>53</v>
      </c>
      <c r="T35" s="17"/>
      <c r="U35" s="20">
        <f t="shared" si="5"/>
        <v>59220000</v>
      </c>
      <c r="V35" s="17">
        <v>360</v>
      </c>
      <c r="W35" s="17" t="s">
        <v>55</v>
      </c>
      <c r="X35" s="21">
        <v>43488</v>
      </c>
      <c r="Y35" s="21">
        <v>43852</v>
      </c>
      <c r="Z35" s="17" t="s">
        <v>230</v>
      </c>
      <c r="AA35" s="17" t="s">
        <v>53</v>
      </c>
      <c r="AB35" s="17" t="s">
        <v>53</v>
      </c>
      <c r="AC35" s="17" t="s">
        <v>53</v>
      </c>
      <c r="AD35" s="17" t="s">
        <v>53</v>
      </c>
      <c r="AE35" s="17" t="s">
        <v>53</v>
      </c>
      <c r="AF35" s="22" t="s">
        <v>128</v>
      </c>
      <c r="AG35" s="23">
        <v>0.18888888888888888</v>
      </c>
      <c r="AH35" s="23">
        <v>0.2</v>
      </c>
      <c r="AI35" s="15" t="s">
        <v>57</v>
      </c>
      <c r="AJ35" s="15"/>
      <c r="AK35" s="24">
        <f t="shared" si="6"/>
        <v>4935000</v>
      </c>
      <c r="AL35" s="25">
        <f t="shared" si="7"/>
        <v>1974000</v>
      </c>
      <c r="AM35" s="25">
        <f t="shared" si="8"/>
        <v>315840</v>
      </c>
      <c r="AN35" s="25">
        <f t="shared" si="9"/>
        <v>246750</v>
      </c>
      <c r="AO35" s="28"/>
      <c r="AP35" s="25">
        <f t="shared" si="10"/>
        <v>562590</v>
      </c>
    </row>
    <row r="36" spans="1:42" ht="180" x14ac:dyDescent="0.25">
      <c r="A36" s="15">
        <v>2019</v>
      </c>
      <c r="B36" s="16">
        <v>43489</v>
      </c>
      <c r="C36" s="15" t="s">
        <v>42</v>
      </c>
      <c r="D36" s="15" t="s">
        <v>257</v>
      </c>
      <c r="E36" s="17" t="s">
        <v>258</v>
      </c>
      <c r="F36" s="17" t="s">
        <v>45</v>
      </c>
      <c r="G36" s="18" t="s">
        <v>46</v>
      </c>
      <c r="H36" s="19" t="s">
        <v>259</v>
      </c>
      <c r="I36" s="17" t="s">
        <v>260</v>
      </c>
      <c r="J36" s="17">
        <v>1023006378</v>
      </c>
      <c r="K36" s="17" t="s">
        <v>49</v>
      </c>
      <c r="L36" s="17" t="s">
        <v>125</v>
      </c>
      <c r="M36" s="17" t="s">
        <v>261</v>
      </c>
      <c r="N36" s="17" t="s">
        <v>262</v>
      </c>
      <c r="O36" s="20">
        <v>50400000</v>
      </c>
      <c r="P36" s="17" t="s">
        <v>53</v>
      </c>
      <c r="Q36" s="17" t="s">
        <v>54</v>
      </c>
      <c r="R36" s="17" t="s">
        <v>53</v>
      </c>
      <c r="S36" s="17" t="s">
        <v>53</v>
      </c>
      <c r="T36" s="17"/>
      <c r="U36" s="20">
        <f t="shared" si="5"/>
        <v>50400000</v>
      </c>
      <c r="V36" s="17">
        <v>360</v>
      </c>
      <c r="W36" s="17" t="s">
        <v>55</v>
      </c>
      <c r="X36" s="21">
        <v>43490</v>
      </c>
      <c r="Y36" s="21">
        <v>43854</v>
      </c>
      <c r="Z36" s="17" t="s">
        <v>230</v>
      </c>
      <c r="AA36" s="17" t="s">
        <v>53</v>
      </c>
      <c r="AB36" s="17" t="s">
        <v>53</v>
      </c>
      <c r="AC36" s="17" t="s">
        <v>53</v>
      </c>
      <c r="AD36" s="17" t="s">
        <v>53</v>
      </c>
      <c r="AE36" s="17" t="s">
        <v>53</v>
      </c>
      <c r="AF36" s="22" t="s">
        <v>263</v>
      </c>
      <c r="AG36" s="23">
        <v>0.18333333333333332</v>
      </c>
      <c r="AH36" s="23">
        <v>0.2</v>
      </c>
      <c r="AI36" s="15" t="s">
        <v>57</v>
      </c>
      <c r="AJ36" s="15"/>
      <c r="AK36" s="24">
        <f t="shared" si="6"/>
        <v>4200000</v>
      </c>
      <c r="AL36" s="25">
        <f t="shared" si="7"/>
        <v>1680000</v>
      </c>
      <c r="AM36" s="25">
        <f t="shared" si="8"/>
        <v>268800</v>
      </c>
      <c r="AN36" s="25">
        <f t="shared" si="9"/>
        <v>210000</v>
      </c>
      <c r="AO36" s="28"/>
      <c r="AP36" s="25">
        <f t="shared" si="10"/>
        <v>478800</v>
      </c>
    </row>
    <row r="37" spans="1:42" ht="105" x14ac:dyDescent="0.25">
      <c r="A37" s="15">
        <v>2019</v>
      </c>
      <c r="B37" s="16">
        <v>43488</v>
      </c>
      <c r="C37" s="15" t="s">
        <v>42</v>
      </c>
      <c r="D37" s="15" t="s">
        <v>264</v>
      </c>
      <c r="E37" s="17" t="s">
        <v>265</v>
      </c>
      <c r="F37" s="17" t="s">
        <v>45</v>
      </c>
      <c r="G37" s="18" t="s">
        <v>46</v>
      </c>
      <c r="H37" s="15" t="s">
        <v>266</v>
      </c>
      <c r="I37" s="17" t="s">
        <v>267</v>
      </c>
      <c r="J37" s="17">
        <v>1069727546</v>
      </c>
      <c r="K37" s="17" t="s">
        <v>49</v>
      </c>
      <c r="L37" s="17" t="s">
        <v>50</v>
      </c>
      <c r="M37" s="17" t="s">
        <v>268</v>
      </c>
      <c r="N37" s="17" t="s">
        <v>269</v>
      </c>
      <c r="O37" s="20">
        <v>59220000</v>
      </c>
      <c r="P37" s="17" t="s">
        <v>53</v>
      </c>
      <c r="Q37" s="17" t="s">
        <v>54</v>
      </c>
      <c r="R37" s="17" t="s">
        <v>53</v>
      </c>
      <c r="S37" s="17" t="s">
        <v>53</v>
      </c>
      <c r="T37" s="17"/>
      <c r="U37" s="20">
        <f t="shared" si="5"/>
        <v>59220000</v>
      </c>
      <c r="V37" s="17">
        <v>360</v>
      </c>
      <c r="W37" s="17" t="s">
        <v>55</v>
      </c>
      <c r="X37" s="21">
        <v>43489</v>
      </c>
      <c r="Y37" s="21">
        <v>43853</v>
      </c>
      <c r="Z37" s="17" t="s">
        <v>230</v>
      </c>
      <c r="AA37" s="17" t="s">
        <v>53</v>
      </c>
      <c r="AB37" s="17" t="s">
        <v>53</v>
      </c>
      <c r="AC37" s="17" t="s">
        <v>53</v>
      </c>
      <c r="AD37" s="17" t="s">
        <v>53</v>
      </c>
      <c r="AE37" s="17" t="s">
        <v>53</v>
      </c>
      <c r="AF37" s="22" t="s">
        <v>156</v>
      </c>
      <c r="AG37" s="23">
        <v>0.18611111111111112</v>
      </c>
      <c r="AH37" s="23">
        <v>0.2</v>
      </c>
      <c r="AI37" s="15" t="s">
        <v>57</v>
      </c>
      <c r="AJ37" s="15"/>
      <c r="AK37" s="24">
        <f t="shared" si="6"/>
        <v>4935000</v>
      </c>
      <c r="AL37" s="25">
        <f t="shared" si="7"/>
        <v>1974000</v>
      </c>
      <c r="AM37" s="25">
        <f t="shared" si="8"/>
        <v>315840</v>
      </c>
      <c r="AN37" s="25">
        <f t="shared" si="9"/>
        <v>246750</v>
      </c>
      <c r="AO37" s="28"/>
      <c r="AP37" s="25">
        <f t="shared" si="10"/>
        <v>562590</v>
      </c>
    </row>
    <row r="38" spans="1:42" ht="90" x14ac:dyDescent="0.25">
      <c r="A38" s="15">
        <v>2019</v>
      </c>
      <c r="B38" s="16">
        <v>43487</v>
      </c>
      <c r="C38" s="15" t="s">
        <v>42</v>
      </c>
      <c r="D38" s="15" t="s">
        <v>270</v>
      </c>
      <c r="E38" s="17" t="s">
        <v>271</v>
      </c>
      <c r="F38" s="17" t="s">
        <v>45</v>
      </c>
      <c r="G38" s="18" t="s">
        <v>46</v>
      </c>
      <c r="H38" s="19" t="s">
        <v>272</v>
      </c>
      <c r="I38" s="17" t="s">
        <v>273</v>
      </c>
      <c r="J38" s="17">
        <v>80878166</v>
      </c>
      <c r="K38" s="17" t="s">
        <v>49</v>
      </c>
      <c r="L38" s="17" t="s">
        <v>50</v>
      </c>
      <c r="M38" s="17" t="s">
        <v>274</v>
      </c>
      <c r="N38" s="17" t="s">
        <v>275</v>
      </c>
      <c r="O38" s="20">
        <v>62400000</v>
      </c>
      <c r="P38" s="17" t="s">
        <v>53</v>
      </c>
      <c r="Q38" s="17" t="s">
        <v>54</v>
      </c>
      <c r="R38" s="17" t="s">
        <v>53</v>
      </c>
      <c r="S38" s="17" t="s">
        <v>53</v>
      </c>
      <c r="T38" s="17"/>
      <c r="U38" s="20">
        <f t="shared" si="5"/>
        <v>62400000</v>
      </c>
      <c r="V38" s="17">
        <v>360</v>
      </c>
      <c r="W38" s="17" t="s">
        <v>71</v>
      </c>
      <c r="X38" s="21">
        <v>43488</v>
      </c>
      <c r="Y38" s="21">
        <v>43852</v>
      </c>
      <c r="Z38" s="17" t="s">
        <v>53</v>
      </c>
      <c r="AA38" s="17" t="s">
        <v>53</v>
      </c>
      <c r="AB38" s="17" t="s">
        <v>53</v>
      </c>
      <c r="AC38" s="17" t="s">
        <v>53</v>
      </c>
      <c r="AD38" s="17" t="s">
        <v>53</v>
      </c>
      <c r="AE38" s="17" t="s">
        <v>53</v>
      </c>
      <c r="AF38" s="22" t="s">
        <v>128</v>
      </c>
      <c r="AG38" s="23">
        <v>0.18888889423076924</v>
      </c>
      <c r="AH38" s="23">
        <v>0.2</v>
      </c>
      <c r="AI38" s="15" t="s">
        <v>57</v>
      </c>
      <c r="AJ38" s="15"/>
      <c r="AK38" s="24">
        <f t="shared" si="6"/>
        <v>5200000</v>
      </c>
      <c r="AL38" s="25">
        <f t="shared" si="7"/>
        <v>2080000</v>
      </c>
      <c r="AM38" s="25">
        <f t="shared" si="8"/>
        <v>332800</v>
      </c>
      <c r="AN38" s="25">
        <f t="shared" si="9"/>
        <v>260000</v>
      </c>
      <c r="AO38" s="28"/>
      <c r="AP38" s="25">
        <f t="shared" si="10"/>
        <v>592800</v>
      </c>
    </row>
    <row r="39" spans="1:42" ht="75" x14ac:dyDescent="0.25">
      <c r="A39" s="15">
        <v>2019</v>
      </c>
      <c r="B39" s="16">
        <v>43489</v>
      </c>
      <c r="C39" s="15" t="s">
        <v>42</v>
      </c>
      <c r="D39" s="15" t="s">
        <v>276</v>
      </c>
      <c r="E39" s="17" t="s">
        <v>277</v>
      </c>
      <c r="F39" s="17" t="s">
        <v>45</v>
      </c>
      <c r="G39" s="18" t="s">
        <v>46</v>
      </c>
      <c r="H39" s="15" t="s">
        <v>278</v>
      </c>
      <c r="I39" s="17" t="s">
        <v>279</v>
      </c>
      <c r="J39" s="17">
        <v>51876508</v>
      </c>
      <c r="K39" s="17" t="s">
        <v>49</v>
      </c>
      <c r="L39" s="17" t="s">
        <v>50</v>
      </c>
      <c r="M39" s="17" t="s">
        <v>280</v>
      </c>
      <c r="N39" s="17" t="s">
        <v>281</v>
      </c>
      <c r="O39" s="20">
        <v>27720000</v>
      </c>
      <c r="P39" s="17" t="s">
        <v>53</v>
      </c>
      <c r="Q39" s="17" t="s">
        <v>54</v>
      </c>
      <c r="R39" s="17" t="s">
        <v>53</v>
      </c>
      <c r="S39" s="17" t="s">
        <v>53</v>
      </c>
      <c r="T39" s="17"/>
      <c r="U39" s="20">
        <f t="shared" si="5"/>
        <v>27720000</v>
      </c>
      <c r="V39" s="17">
        <v>360</v>
      </c>
      <c r="W39" s="17" t="s">
        <v>55</v>
      </c>
      <c r="X39" s="21">
        <v>43489</v>
      </c>
      <c r="Y39" s="21">
        <v>43853</v>
      </c>
      <c r="Z39" s="17" t="s">
        <v>53</v>
      </c>
      <c r="AA39" s="17" t="s">
        <v>53</v>
      </c>
      <c r="AB39" s="17" t="s">
        <v>53</v>
      </c>
      <c r="AC39" s="17" t="s">
        <v>53</v>
      </c>
      <c r="AD39" s="17" t="s">
        <v>53</v>
      </c>
      <c r="AE39" s="17" t="s">
        <v>53</v>
      </c>
      <c r="AF39" s="22" t="s">
        <v>282</v>
      </c>
      <c r="AG39" s="23">
        <v>0.18611111111111112</v>
      </c>
      <c r="AH39" s="23">
        <v>0.2</v>
      </c>
      <c r="AI39" s="15" t="s">
        <v>57</v>
      </c>
      <c r="AJ39" s="15"/>
      <c r="AK39" s="24">
        <f t="shared" si="6"/>
        <v>2310000</v>
      </c>
      <c r="AL39" s="25">
        <f t="shared" si="7"/>
        <v>924000</v>
      </c>
      <c r="AM39" s="25">
        <f t="shared" si="8"/>
        <v>147840</v>
      </c>
      <c r="AN39" s="25">
        <f t="shared" si="9"/>
        <v>115500</v>
      </c>
      <c r="AO39" s="28"/>
      <c r="AP39" s="25">
        <f t="shared" si="10"/>
        <v>263340</v>
      </c>
    </row>
    <row r="40" spans="1:42" ht="45" x14ac:dyDescent="0.25">
      <c r="A40" s="15">
        <v>2019</v>
      </c>
      <c r="B40" s="16">
        <v>43490</v>
      </c>
      <c r="C40" s="15" t="s">
        <v>42</v>
      </c>
      <c r="D40" s="15" t="s">
        <v>283</v>
      </c>
      <c r="E40" s="17" t="s">
        <v>284</v>
      </c>
      <c r="F40" s="17" t="s">
        <v>45</v>
      </c>
      <c r="G40" s="18" t="s">
        <v>46</v>
      </c>
      <c r="H40" s="15" t="s">
        <v>285</v>
      </c>
      <c r="I40" s="17" t="s">
        <v>286</v>
      </c>
      <c r="J40" s="17">
        <v>1022943098</v>
      </c>
      <c r="K40" s="17" t="s">
        <v>49</v>
      </c>
      <c r="L40" s="17" t="s">
        <v>50</v>
      </c>
      <c r="M40" s="17" t="s">
        <v>287</v>
      </c>
      <c r="N40" s="17" t="s">
        <v>288</v>
      </c>
      <c r="O40" s="20">
        <v>23160000</v>
      </c>
      <c r="P40" s="17" t="s">
        <v>53</v>
      </c>
      <c r="Q40" s="17" t="s">
        <v>54</v>
      </c>
      <c r="R40" s="17" t="s">
        <v>53</v>
      </c>
      <c r="S40" s="17" t="s">
        <v>53</v>
      </c>
      <c r="T40" s="17"/>
      <c r="U40" s="20">
        <f t="shared" si="5"/>
        <v>23160000</v>
      </c>
      <c r="V40" s="17">
        <v>360</v>
      </c>
      <c r="W40" s="17" t="s">
        <v>55</v>
      </c>
      <c r="X40" s="21">
        <v>43494</v>
      </c>
      <c r="Y40" s="21">
        <v>43858</v>
      </c>
      <c r="Z40" s="17" t="s">
        <v>53</v>
      </c>
      <c r="AA40" s="17" t="s">
        <v>53</v>
      </c>
      <c r="AB40" s="17" t="s">
        <v>53</v>
      </c>
      <c r="AC40" s="17" t="s">
        <v>53</v>
      </c>
      <c r="AD40" s="17" t="s">
        <v>53</v>
      </c>
      <c r="AE40" s="17" t="s">
        <v>53</v>
      </c>
      <c r="AF40" s="22" t="s">
        <v>289</v>
      </c>
      <c r="AG40" s="23">
        <v>0.1722222366148532</v>
      </c>
      <c r="AH40" s="23">
        <v>0.2</v>
      </c>
      <c r="AI40" s="15" t="s">
        <v>57</v>
      </c>
      <c r="AJ40" s="15"/>
      <c r="AK40" s="24">
        <f t="shared" si="6"/>
        <v>1930000</v>
      </c>
      <c r="AL40" s="25">
        <v>828116</v>
      </c>
      <c r="AM40" s="25">
        <f t="shared" si="8"/>
        <v>132498.56</v>
      </c>
      <c r="AN40" s="25">
        <f t="shared" si="9"/>
        <v>103514.5</v>
      </c>
      <c r="AO40" s="28"/>
      <c r="AP40" s="25">
        <f t="shared" si="10"/>
        <v>236013.06</v>
      </c>
    </row>
    <row r="41" spans="1:42" ht="150" x14ac:dyDescent="0.25">
      <c r="A41" s="15">
        <v>2019</v>
      </c>
      <c r="B41" s="16">
        <v>43489</v>
      </c>
      <c r="C41" s="15" t="s">
        <v>42</v>
      </c>
      <c r="D41" s="15" t="s">
        <v>290</v>
      </c>
      <c r="E41" s="17" t="s">
        <v>291</v>
      </c>
      <c r="F41" s="17" t="s">
        <v>45</v>
      </c>
      <c r="G41" s="18" t="s">
        <v>46</v>
      </c>
      <c r="H41" s="15" t="s">
        <v>292</v>
      </c>
      <c r="I41" s="17" t="s">
        <v>293</v>
      </c>
      <c r="J41" s="17">
        <v>52008301</v>
      </c>
      <c r="K41" s="17" t="s">
        <v>49</v>
      </c>
      <c r="L41" s="17" t="s">
        <v>50</v>
      </c>
      <c r="M41" s="17" t="s">
        <v>294</v>
      </c>
      <c r="N41" s="17" t="s">
        <v>295</v>
      </c>
      <c r="O41" s="20">
        <v>59220000</v>
      </c>
      <c r="P41" s="17" t="s">
        <v>53</v>
      </c>
      <c r="Q41" s="17" t="s">
        <v>54</v>
      </c>
      <c r="R41" s="17" t="s">
        <v>53</v>
      </c>
      <c r="S41" s="17" t="s">
        <v>53</v>
      </c>
      <c r="T41" s="17"/>
      <c r="U41" s="20">
        <f t="shared" si="5"/>
        <v>59220000</v>
      </c>
      <c r="V41" s="17">
        <v>360</v>
      </c>
      <c r="W41" s="17" t="s">
        <v>55</v>
      </c>
      <c r="X41" s="21">
        <v>43490</v>
      </c>
      <c r="Y41" s="21">
        <v>43854</v>
      </c>
      <c r="Z41" s="17" t="s">
        <v>53</v>
      </c>
      <c r="AA41" s="17" t="s">
        <v>53</v>
      </c>
      <c r="AB41" s="17" t="s">
        <v>53</v>
      </c>
      <c r="AC41" s="17" t="s">
        <v>53</v>
      </c>
      <c r="AD41" s="17" t="s">
        <v>53</v>
      </c>
      <c r="AE41" s="17" t="s">
        <v>53</v>
      </c>
      <c r="AF41" s="22" t="s">
        <v>128</v>
      </c>
      <c r="AG41" s="23">
        <v>0.18333333333333332</v>
      </c>
      <c r="AH41" s="23">
        <v>0.2</v>
      </c>
      <c r="AI41" s="15" t="s">
        <v>57</v>
      </c>
      <c r="AJ41" s="15"/>
      <c r="AK41" s="24">
        <f t="shared" si="6"/>
        <v>4935000</v>
      </c>
      <c r="AL41" s="25">
        <f t="shared" ref="AL41:AL48" si="11">+AK41*0.4</f>
        <v>1974000</v>
      </c>
      <c r="AM41" s="25">
        <f t="shared" si="8"/>
        <v>315840</v>
      </c>
      <c r="AN41" s="25">
        <f t="shared" si="9"/>
        <v>246750</v>
      </c>
      <c r="AO41" s="28"/>
      <c r="AP41" s="25">
        <f t="shared" si="10"/>
        <v>562590</v>
      </c>
    </row>
    <row r="42" spans="1:42" ht="90" x14ac:dyDescent="0.25">
      <c r="A42" s="15">
        <v>2019</v>
      </c>
      <c r="B42" s="16">
        <v>43489</v>
      </c>
      <c r="C42" s="15" t="s">
        <v>42</v>
      </c>
      <c r="D42" s="15" t="s">
        <v>296</v>
      </c>
      <c r="E42" s="17" t="s">
        <v>297</v>
      </c>
      <c r="F42" s="17" t="s">
        <v>45</v>
      </c>
      <c r="G42" s="18" t="s">
        <v>46</v>
      </c>
      <c r="H42" s="15" t="s">
        <v>298</v>
      </c>
      <c r="I42" s="17" t="s">
        <v>299</v>
      </c>
      <c r="J42" s="17">
        <v>1082861855</v>
      </c>
      <c r="K42" s="17" t="s">
        <v>49</v>
      </c>
      <c r="L42" s="17" t="s">
        <v>50</v>
      </c>
      <c r="M42" s="17" t="s">
        <v>300</v>
      </c>
      <c r="N42" s="17" t="s">
        <v>301</v>
      </c>
      <c r="O42" s="20">
        <v>59220000</v>
      </c>
      <c r="P42" s="17" t="s">
        <v>53</v>
      </c>
      <c r="Q42" s="17" t="s">
        <v>54</v>
      </c>
      <c r="R42" s="17" t="s">
        <v>53</v>
      </c>
      <c r="S42" s="17" t="s">
        <v>53</v>
      </c>
      <c r="T42" s="17"/>
      <c r="U42" s="20">
        <f t="shared" si="5"/>
        <v>59220000</v>
      </c>
      <c r="V42" s="17">
        <v>360</v>
      </c>
      <c r="W42" s="17" t="s">
        <v>55</v>
      </c>
      <c r="X42" s="21">
        <v>43489</v>
      </c>
      <c r="Y42" s="21">
        <v>43853</v>
      </c>
      <c r="Z42" s="17" t="s">
        <v>53</v>
      </c>
      <c r="AA42" s="17" t="s">
        <v>53</v>
      </c>
      <c r="AB42" s="17" t="s">
        <v>53</v>
      </c>
      <c r="AC42" s="17" t="s">
        <v>53</v>
      </c>
      <c r="AD42" s="17" t="s">
        <v>53</v>
      </c>
      <c r="AE42" s="17" t="s">
        <v>53</v>
      </c>
      <c r="AF42" s="22" t="s">
        <v>128</v>
      </c>
      <c r="AG42" s="23">
        <v>0.18611111111111112</v>
      </c>
      <c r="AH42" s="23">
        <v>0.2</v>
      </c>
      <c r="AI42" s="15" t="s">
        <v>57</v>
      </c>
      <c r="AJ42" s="15"/>
      <c r="AK42" s="24">
        <f t="shared" si="6"/>
        <v>4935000</v>
      </c>
      <c r="AL42" s="25">
        <f t="shared" si="11"/>
        <v>1974000</v>
      </c>
      <c r="AM42" s="25">
        <f t="shared" si="8"/>
        <v>315840</v>
      </c>
      <c r="AN42" s="25">
        <f t="shared" si="9"/>
        <v>246750</v>
      </c>
      <c r="AO42" s="28"/>
      <c r="AP42" s="25">
        <f t="shared" si="10"/>
        <v>562590</v>
      </c>
    </row>
    <row r="43" spans="1:42" ht="105" x14ac:dyDescent="0.25">
      <c r="A43" s="15">
        <v>2019</v>
      </c>
      <c r="B43" s="16">
        <v>43488</v>
      </c>
      <c r="C43" s="15" t="s">
        <v>42</v>
      </c>
      <c r="D43" s="15" t="s">
        <v>302</v>
      </c>
      <c r="E43" s="17" t="s">
        <v>303</v>
      </c>
      <c r="F43" s="17" t="s">
        <v>45</v>
      </c>
      <c r="G43" s="18" t="s">
        <v>46</v>
      </c>
      <c r="H43" s="15" t="s">
        <v>304</v>
      </c>
      <c r="I43" s="17" t="s">
        <v>305</v>
      </c>
      <c r="J43" s="17">
        <v>19491239</v>
      </c>
      <c r="K43" s="17" t="s">
        <v>49</v>
      </c>
      <c r="L43" s="17" t="s">
        <v>50</v>
      </c>
      <c r="M43" s="17" t="s">
        <v>306</v>
      </c>
      <c r="N43" s="17" t="s">
        <v>307</v>
      </c>
      <c r="O43" s="20">
        <v>100800000</v>
      </c>
      <c r="P43" s="17" t="s">
        <v>53</v>
      </c>
      <c r="Q43" s="17" t="s">
        <v>54</v>
      </c>
      <c r="R43" s="17" t="s">
        <v>53</v>
      </c>
      <c r="S43" s="17" t="s">
        <v>53</v>
      </c>
      <c r="T43" s="17"/>
      <c r="U43" s="20">
        <f t="shared" si="5"/>
        <v>100800000</v>
      </c>
      <c r="V43" s="17">
        <v>360</v>
      </c>
      <c r="W43" s="17" t="s">
        <v>71</v>
      </c>
      <c r="X43" s="21">
        <v>43489</v>
      </c>
      <c r="Y43" s="21">
        <v>43853</v>
      </c>
      <c r="Z43" s="17" t="s">
        <v>53</v>
      </c>
      <c r="AA43" s="17" t="s">
        <v>53</v>
      </c>
      <c r="AB43" s="17" t="s">
        <v>53</v>
      </c>
      <c r="AC43" s="17" t="s">
        <v>53</v>
      </c>
      <c r="AD43" s="17" t="s">
        <v>53</v>
      </c>
      <c r="AE43" s="17" t="s">
        <v>53</v>
      </c>
      <c r="AF43" s="22" t="s">
        <v>64</v>
      </c>
      <c r="AG43" s="23">
        <v>0.18611111111111112</v>
      </c>
      <c r="AH43" s="23">
        <v>0.2</v>
      </c>
      <c r="AI43" s="15" t="s">
        <v>57</v>
      </c>
      <c r="AJ43" s="15"/>
      <c r="AK43" s="24">
        <f t="shared" si="6"/>
        <v>8400000</v>
      </c>
      <c r="AL43" s="25">
        <f t="shared" si="11"/>
        <v>3360000</v>
      </c>
      <c r="AM43" s="25">
        <f t="shared" si="8"/>
        <v>537600</v>
      </c>
      <c r="AN43" s="25">
        <f t="shared" si="9"/>
        <v>420000</v>
      </c>
      <c r="AO43" s="28"/>
      <c r="AP43" s="25">
        <f t="shared" si="10"/>
        <v>957600</v>
      </c>
    </row>
    <row r="44" spans="1:42" ht="135" x14ac:dyDescent="0.25">
      <c r="A44" s="15">
        <v>2019</v>
      </c>
      <c r="B44" s="16">
        <v>43488</v>
      </c>
      <c r="C44" s="15" t="s">
        <v>42</v>
      </c>
      <c r="D44" s="15" t="s">
        <v>308</v>
      </c>
      <c r="E44" s="17" t="s">
        <v>309</v>
      </c>
      <c r="F44" s="17" t="s">
        <v>45</v>
      </c>
      <c r="G44" s="18" t="s">
        <v>46</v>
      </c>
      <c r="H44" s="15" t="s">
        <v>310</v>
      </c>
      <c r="I44" s="17" t="s">
        <v>311</v>
      </c>
      <c r="J44" s="17">
        <v>77183787</v>
      </c>
      <c r="K44" s="17" t="s">
        <v>49</v>
      </c>
      <c r="L44" s="17" t="s">
        <v>50</v>
      </c>
      <c r="M44" s="17" t="s">
        <v>312</v>
      </c>
      <c r="N44" s="17" t="s">
        <v>313</v>
      </c>
      <c r="O44" s="20">
        <v>62988000</v>
      </c>
      <c r="P44" s="17" t="s">
        <v>53</v>
      </c>
      <c r="Q44" s="17" t="s">
        <v>54</v>
      </c>
      <c r="R44" s="17" t="s">
        <v>53</v>
      </c>
      <c r="S44" s="17" t="s">
        <v>53</v>
      </c>
      <c r="T44" s="17"/>
      <c r="U44" s="20">
        <f t="shared" si="5"/>
        <v>62988000</v>
      </c>
      <c r="V44" s="17">
        <v>360</v>
      </c>
      <c r="W44" s="17" t="s">
        <v>71</v>
      </c>
      <c r="X44" s="21">
        <v>43489</v>
      </c>
      <c r="Y44" s="21">
        <v>43853</v>
      </c>
      <c r="Z44" s="21" t="s">
        <v>53</v>
      </c>
      <c r="AA44" s="17" t="s">
        <v>53</v>
      </c>
      <c r="AB44" s="17" t="s">
        <v>53</v>
      </c>
      <c r="AC44" s="17" t="s">
        <v>53</v>
      </c>
      <c r="AD44" s="17" t="s">
        <v>53</v>
      </c>
      <c r="AE44" s="17" t="s">
        <v>53</v>
      </c>
      <c r="AF44" s="22" t="s">
        <v>128</v>
      </c>
      <c r="AG44" s="23">
        <v>0.18611111640312442</v>
      </c>
      <c r="AH44" s="23">
        <v>0.2</v>
      </c>
      <c r="AI44" s="15" t="s">
        <v>57</v>
      </c>
      <c r="AJ44" s="15"/>
      <c r="AK44" s="24">
        <f t="shared" si="6"/>
        <v>5249000</v>
      </c>
      <c r="AL44" s="25">
        <f t="shared" si="11"/>
        <v>2099600</v>
      </c>
      <c r="AM44" s="25">
        <f t="shared" si="8"/>
        <v>335936</v>
      </c>
      <c r="AN44" s="25">
        <f t="shared" si="9"/>
        <v>262450</v>
      </c>
      <c r="AO44" s="25"/>
      <c r="AP44" s="25">
        <f t="shared" si="10"/>
        <v>598386</v>
      </c>
    </row>
    <row r="45" spans="1:42" ht="90" x14ac:dyDescent="0.25">
      <c r="A45" s="15">
        <v>2019</v>
      </c>
      <c r="B45" s="16">
        <v>43490</v>
      </c>
      <c r="C45" s="15" t="s">
        <v>42</v>
      </c>
      <c r="D45" s="15" t="s">
        <v>314</v>
      </c>
      <c r="E45" s="17" t="s">
        <v>315</v>
      </c>
      <c r="F45" s="17" t="s">
        <v>45</v>
      </c>
      <c r="G45" s="18" t="s">
        <v>46</v>
      </c>
      <c r="H45" s="15" t="s">
        <v>316</v>
      </c>
      <c r="I45" s="17" t="s">
        <v>317</v>
      </c>
      <c r="J45" s="17">
        <v>79719940</v>
      </c>
      <c r="K45" s="17" t="s">
        <v>49</v>
      </c>
      <c r="L45" s="17" t="s">
        <v>133</v>
      </c>
      <c r="M45" s="17" t="s">
        <v>318</v>
      </c>
      <c r="N45" s="17" t="s">
        <v>319</v>
      </c>
      <c r="O45" s="20">
        <v>69300000</v>
      </c>
      <c r="P45" s="17" t="s">
        <v>53</v>
      </c>
      <c r="Q45" s="17" t="s">
        <v>54</v>
      </c>
      <c r="R45" s="17" t="s">
        <v>53</v>
      </c>
      <c r="S45" s="17" t="s">
        <v>53</v>
      </c>
      <c r="T45" s="17"/>
      <c r="U45" s="20">
        <f t="shared" si="5"/>
        <v>69300000</v>
      </c>
      <c r="V45" s="17">
        <v>360</v>
      </c>
      <c r="W45" s="17" t="s">
        <v>55</v>
      </c>
      <c r="X45" s="21">
        <v>43493</v>
      </c>
      <c r="Y45" s="21">
        <v>43857</v>
      </c>
      <c r="Z45" s="21" t="s">
        <v>53</v>
      </c>
      <c r="AA45" s="17" t="s">
        <v>53</v>
      </c>
      <c r="AB45" s="17" t="s">
        <v>53</v>
      </c>
      <c r="AC45" s="17" t="s">
        <v>53</v>
      </c>
      <c r="AD45" s="17" t="s">
        <v>53</v>
      </c>
      <c r="AE45" s="17" t="s">
        <v>53</v>
      </c>
      <c r="AF45" s="17" t="s">
        <v>135</v>
      </c>
      <c r="AG45" s="23">
        <v>0.17499999999999999</v>
      </c>
      <c r="AH45" s="23">
        <v>0.2</v>
      </c>
      <c r="AI45" s="15" t="s">
        <v>57</v>
      </c>
      <c r="AJ45" s="15"/>
      <c r="AK45" s="24">
        <f t="shared" si="6"/>
        <v>5775000</v>
      </c>
      <c r="AL45" s="25">
        <f t="shared" si="11"/>
        <v>2310000</v>
      </c>
      <c r="AM45" s="25">
        <f>+AL45*0.16</f>
        <v>369600</v>
      </c>
      <c r="AN45" s="25">
        <f>+AL45*0.125</f>
        <v>288750</v>
      </c>
      <c r="AO45" s="25">
        <f>+AL45*0.522%</f>
        <v>12058.199999999999</v>
      </c>
      <c r="AP45" s="25">
        <f t="shared" si="10"/>
        <v>670408.19999999995</v>
      </c>
    </row>
    <row r="46" spans="1:42" ht="45" x14ac:dyDescent="0.25">
      <c r="A46" s="15">
        <v>2019</v>
      </c>
      <c r="B46" s="16">
        <v>43490</v>
      </c>
      <c r="C46" s="15" t="s">
        <v>42</v>
      </c>
      <c r="D46" s="15" t="s">
        <v>320</v>
      </c>
      <c r="E46" s="17" t="s">
        <v>321</v>
      </c>
      <c r="F46" s="17" t="s">
        <v>45</v>
      </c>
      <c r="G46" s="18" t="s">
        <v>46</v>
      </c>
      <c r="H46" s="15" t="s">
        <v>322</v>
      </c>
      <c r="I46" s="17" t="s">
        <v>323</v>
      </c>
      <c r="J46" s="17">
        <v>1032656360</v>
      </c>
      <c r="K46" s="17" t="s">
        <v>49</v>
      </c>
      <c r="L46" s="17" t="s">
        <v>50</v>
      </c>
      <c r="M46" s="17" t="s">
        <v>324</v>
      </c>
      <c r="N46" s="17" t="s">
        <v>325</v>
      </c>
      <c r="O46" s="20">
        <v>22680000</v>
      </c>
      <c r="P46" s="17" t="s">
        <v>53</v>
      </c>
      <c r="Q46" s="17" t="s">
        <v>54</v>
      </c>
      <c r="R46" s="17" t="s">
        <v>53</v>
      </c>
      <c r="S46" s="17" t="s">
        <v>53</v>
      </c>
      <c r="T46" s="17"/>
      <c r="U46" s="20">
        <f t="shared" si="5"/>
        <v>22680000</v>
      </c>
      <c r="V46" s="17">
        <v>360</v>
      </c>
      <c r="W46" s="17" t="s">
        <v>55</v>
      </c>
      <c r="X46" s="21">
        <v>43493</v>
      </c>
      <c r="Y46" s="21">
        <v>43857</v>
      </c>
      <c r="Z46" s="17"/>
      <c r="AA46" s="17" t="s">
        <v>53</v>
      </c>
      <c r="AB46" s="17" t="s">
        <v>53</v>
      </c>
      <c r="AC46" s="17" t="s">
        <v>53</v>
      </c>
      <c r="AD46" s="17" t="s">
        <v>53</v>
      </c>
      <c r="AE46" s="17" t="s">
        <v>53</v>
      </c>
      <c r="AF46" s="17"/>
      <c r="AG46" s="23">
        <v>0.17499999999999999</v>
      </c>
      <c r="AH46" s="23">
        <v>0.2</v>
      </c>
      <c r="AI46" s="15" t="s">
        <v>57</v>
      </c>
      <c r="AJ46" s="15"/>
      <c r="AK46" s="24">
        <f t="shared" si="6"/>
        <v>1890000</v>
      </c>
      <c r="AL46" s="25">
        <f t="shared" si="11"/>
        <v>756000</v>
      </c>
      <c r="AM46" s="25">
        <f>+AL46*0.16</f>
        <v>120960</v>
      </c>
      <c r="AN46" s="25">
        <f>+AL46*0.125</f>
        <v>94500</v>
      </c>
      <c r="AO46" s="25">
        <f>+AL46*0.522%</f>
        <v>3946.3199999999997</v>
      </c>
      <c r="AP46" s="25">
        <f t="shared" si="10"/>
        <v>219406.32</v>
      </c>
    </row>
    <row r="47" spans="1:42" ht="45" x14ac:dyDescent="0.25">
      <c r="A47" s="15">
        <v>2019</v>
      </c>
      <c r="B47" s="16">
        <v>43493</v>
      </c>
      <c r="C47" s="15" t="s">
        <v>42</v>
      </c>
      <c r="D47" s="15" t="s">
        <v>326</v>
      </c>
      <c r="E47" s="17" t="s">
        <v>327</v>
      </c>
      <c r="F47" s="17" t="s">
        <v>45</v>
      </c>
      <c r="G47" s="18" t="s">
        <v>46</v>
      </c>
      <c r="H47" s="15" t="s">
        <v>328</v>
      </c>
      <c r="I47" s="17" t="s">
        <v>329</v>
      </c>
      <c r="J47" s="17">
        <v>1016031740</v>
      </c>
      <c r="K47" s="17" t="s">
        <v>49</v>
      </c>
      <c r="L47" s="17" t="s">
        <v>50</v>
      </c>
      <c r="M47" s="17" t="s">
        <v>330</v>
      </c>
      <c r="N47" s="17" t="s">
        <v>331</v>
      </c>
      <c r="O47" s="20">
        <v>22680000</v>
      </c>
      <c r="P47" s="17" t="s">
        <v>53</v>
      </c>
      <c r="Q47" s="17" t="s">
        <v>54</v>
      </c>
      <c r="R47" s="17" t="s">
        <v>53</v>
      </c>
      <c r="S47" s="17" t="s">
        <v>53</v>
      </c>
      <c r="T47" s="17"/>
      <c r="U47" s="20">
        <f t="shared" si="5"/>
        <v>22680000</v>
      </c>
      <c r="V47" s="17">
        <v>360</v>
      </c>
      <c r="W47" s="17" t="s">
        <v>55</v>
      </c>
      <c r="X47" s="21">
        <v>43494</v>
      </c>
      <c r="Y47" s="21">
        <v>43858</v>
      </c>
      <c r="Z47" s="17" t="s">
        <v>53</v>
      </c>
      <c r="AA47" s="17" t="s">
        <v>53</v>
      </c>
      <c r="AB47" s="17" t="s">
        <v>53</v>
      </c>
      <c r="AC47" s="17" t="s">
        <v>53</v>
      </c>
      <c r="AD47" s="17" t="s">
        <v>53</v>
      </c>
      <c r="AE47" s="17" t="s">
        <v>53</v>
      </c>
      <c r="AF47" s="17" t="s">
        <v>332</v>
      </c>
      <c r="AG47" s="23">
        <v>0.17222222222222222</v>
      </c>
      <c r="AH47" s="23">
        <v>0.2</v>
      </c>
      <c r="AI47" s="15" t="s">
        <v>57</v>
      </c>
      <c r="AJ47" s="15"/>
      <c r="AK47" s="24">
        <f t="shared" si="6"/>
        <v>1890000</v>
      </c>
      <c r="AL47" s="25">
        <f t="shared" si="11"/>
        <v>756000</v>
      </c>
      <c r="AM47" s="25">
        <f t="shared" ref="AM47" si="12">+AL47*0.16</f>
        <v>120960</v>
      </c>
      <c r="AN47" s="25">
        <f t="shared" ref="AN47" si="13">+AL47*0.125</f>
        <v>94500</v>
      </c>
      <c r="AO47" s="25"/>
      <c r="AP47" s="25">
        <f t="shared" si="10"/>
        <v>215460</v>
      </c>
    </row>
    <row r="48" spans="1:42" ht="105" x14ac:dyDescent="0.25">
      <c r="A48" s="15">
        <v>2019</v>
      </c>
      <c r="B48" s="16">
        <v>43490</v>
      </c>
      <c r="C48" s="15" t="s">
        <v>42</v>
      </c>
      <c r="D48" s="15" t="s">
        <v>333</v>
      </c>
      <c r="E48" s="17" t="s">
        <v>334</v>
      </c>
      <c r="F48" s="17" t="s">
        <v>45</v>
      </c>
      <c r="G48" s="18" t="s">
        <v>46</v>
      </c>
      <c r="H48" s="15" t="s">
        <v>335</v>
      </c>
      <c r="I48" s="17" t="s">
        <v>336</v>
      </c>
      <c r="J48" s="17">
        <v>79826818</v>
      </c>
      <c r="K48" s="17" t="s">
        <v>49</v>
      </c>
      <c r="L48" s="17" t="s">
        <v>50</v>
      </c>
      <c r="M48" s="17" t="s">
        <v>337</v>
      </c>
      <c r="N48" s="17" t="s">
        <v>338</v>
      </c>
      <c r="O48" s="20">
        <v>22680000</v>
      </c>
      <c r="P48" s="17" t="s">
        <v>53</v>
      </c>
      <c r="Q48" s="17" t="s">
        <v>54</v>
      </c>
      <c r="R48" s="17" t="s">
        <v>53</v>
      </c>
      <c r="S48" s="17" t="s">
        <v>53</v>
      </c>
      <c r="T48" s="17"/>
      <c r="U48" s="20">
        <f t="shared" si="5"/>
        <v>22680000</v>
      </c>
      <c r="V48" s="17">
        <v>360</v>
      </c>
      <c r="W48" s="17" t="s">
        <v>55</v>
      </c>
      <c r="X48" s="21">
        <v>43497</v>
      </c>
      <c r="Y48" s="21">
        <v>43861</v>
      </c>
      <c r="Z48" s="17" t="s">
        <v>53</v>
      </c>
      <c r="AA48" s="17" t="s">
        <v>53</v>
      </c>
      <c r="AB48" s="17" t="s">
        <v>53</v>
      </c>
      <c r="AC48" s="17" t="s">
        <v>53</v>
      </c>
      <c r="AD48" s="17" t="s">
        <v>53</v>
      </c>
      <c r="AE48" s="17" t="s">
        <v>53</v>
      </c>
      <c r="AF48" s="17" t="s">
        <v>339</v>
      </c>
      <c r="AG48" s="23">
        <v>0.16666666666666666</v>
      </c>
      <c r="AH48" s="23">
        <v>0.2</v>
      </c>
      <c r="AI48" s="15" t="s">
        <v>57</v>
      </c>
      <c r="AJ48" s="15"/>
      <c r="AK48" s="24">
        <f t="shared" si="6"/>
        <v>1890000</v>
      </c>
      <c r="AL48" s="25">
        <f t="shared" si="11"/>
        <v>756000</v>
      </c>
      <c r="AM48" s="25">
        <f>+AL48*0.16</f>
        <v>120960</v>
      </c>
      <c r="AN48" s="25">
        <f>+AL48*0.125</f>
        <v>94500</v>
      </c>
      <c r="AO48" s="25">
        <f>+AL48*0.522%</f>
        <v>3946.3199999999997</v>
      </c>
      <c r="AP48" s="25">
        <f t="shared" si="10"/>
        <v>219406.32</v>
      </c>
    </row>
    <row r="49" spans="1:42" ht="90" x14ac:dyDescent="0.25">
      <c r="A49" s="15">
        <v>2019</v>
      </c>
      <c r="B49" s="16">
        <v>43493</v>
      </c>
      <c r="C49" s="15" t="s">
        <v>42</v>
      </c>
      <c r="D49" s="15" t="s">
        <v>340</v>
      </c>
      <c r="E49" s="17" t="s">
        <v>341</v>
      </c>
      <c r="F49" s="17" t="s">
        <v>45</v>
      </c>
      <c r="G49" s="18" t="s">
        <v>46</v>
      </c>
      <c r="H49" s="15" t="s">
        <v>342</v>
      </c>
      <c r="I49" s="17" t="s">
        <v>343</v>
      </c>
      <c r="J49" s="17">
        <v>1033767652</v>
      </c>
      <c r="K49" s="17" t="s">
        <v>49</v>
      </c>
      <c r="L49" s="17" t="s">
        <v>50</v>
      </c>
      <c r="M49" s="17" t="s">
        <v>344</v>
      </c>
      <c r="N49" s="17" t="s">
        <v>345</v>
      </c>
      <c r="O49" s="20">
        <v>21420000</v>
      </c>
      <c r="P49" s="17" t="s">
        <v>53</v>
      </c>
      <c r="Q49" s="17" t="s">
        <v>54</v>
      </c>
      <c r="R49" s="17" t="s">
        <v>53</v>
      </c>
      <c r="S49" s="17" t="s">
        <v>53</v>
      </c>
      <c r="T49" s="17"/>
      <c r="U49" s="20">
        <f t="shared" si="5"/>
        <v>21420000</v>
      </c>
      <c r="V49" s="17">
        <v>360</v>
      </c>
      <c r="W49" s="17" t="s">
        <v>55</v>
      </c>
      <c r="X49" s="21">
        <v>43497</v>
      </c>
      <c r="Y49" s="21">
        <v>43861</v>
      </c>
      <c r="Z49" s="17" t="s">
        <v>53</v>
      </c>
      <c r="AA49" s="17" t="s">
        <v>53</v>
      </c>
      <c r="AB49" s="17" t="s">
        <v>53</v>
      </c>
      <c r="AC49" s="17" t="s">
        <v>53</v>
      </c>
      <c r="AD49" s="17" t="s">
        <v>53</v>
      </c>
      <c r="AE49" s="17" t="s">
        <v>53</v>
      </c>
      <c r="AF49" s="17" t="s">
        <v>332</v>
      </c>
      <c r="AG49" s="23">
        <v>0.16666666666666666</v>
      </c>
      <c r="AH49" s="23">
        <v>0.2</v>
      </c>
      <c r="AI49" s="15" t="s">
        <v>57</v>
      </c>
      <c r="AJ49" s="15"/>
      <c r="AK49" s="24">
        <f t="shared" si="6"/>
        <v>1785000</v>
      </c>
      <c r="AL49" s="25">
        <v>816000</v>
      </c>
      <c r="AM49" s="25">
        <f>+AL49*0.16</f>
        <v>130560</v>
      </c>
      <c r="AN49" s="25">
        <f>+AL49*0.125</f>
        <v>102000</v>
      </c>
      <c r="AO49" s="25">
        <f>+AL49*0.522%</f>
        <v>4259.5199999999995</v>
      </c>
      <c r="AP49" s="25">
        <f t="shared" si="10"/>
        <v>236819.52</v>
      </c>
    </row>
    <row r="50" spans="1:42" ht="105" x14ac:dyDescent="0.25">
      <c r="A50" s="15">
        <v>2019</v>
      </c>
      <c r="B50" s="16">
        <v>43490</v>
      </c>
      <c r="C50" s="15" t="s">
        <v>42</v>
      </c>
      <c r="D50" s="15" t="s">
        <v>346</v>
      </c>
      <c r="E50" s="17" t="s">
        <v>347</v>
      </c>
      <c r="F50" s="17" t="s">
        <v>45</v>
      </c>
      <c r="G50" s="18" t="s">
        <v>46</v>
      </c>
      <c r="H50" s="15" t="s">
        <v>105</v>
      </c>
      <c r="I50" s="17" t="s">
        <v>348</v>
      </c>
      <c r="J50" s="17">
        <v>52219073</v>
      </c>
      <c r="K50" s="17" t="s">
        <v>49</v>
      </c>
      <c r="L50" s="17" t="s">
        <v>50</v>
      </c>
      <c r="M50" s="17" t="s">
        <v>349</v>
      </c>
      <c r="N50" s="17" t="s">
        <v>350</v>
      </c>
      <c r="O50" s="20">
        <v>59220000</v>
      </c>
      <c r="P50" s="17" t="s">
        <v>53</v>
      </c>
      <c r="Q50" s="17" t="s">
        <v>54</v>
      </c>
      <c r="R50" s="17" t="s">
        <v>53</v>
      </c>
      <c r="S50" s="17" t="s">
        <v>53</v>
      </c>
      <c r="T50" s="17"/>
      <c r="U50" s="20">
        <f t="shared" si="5"/>
        <v>59220000</v>
      </c>
      <c r="V50" s="17">
        <v>360</v>
      </c>
      <c r="W50" s="17" t="s">
        <v>110</v>
      </c>
      <c r="X50" s="21">
        <v>43493</v>
      </c>
      <c r="Y50" s="21">
        <v>43857</v>
      </c>
      <c r="Z50" s="17" t="s">
        <v>53</v>
      </c>
      <c r="AA50" s="17" t="s">
        <v>53</v>
      </c>
      <c r="AB50" s="17" t="s">
        <v>53</v>
      </c>
      <c r="AC50" s="17" t="s">
        <v>53</v>
      </c>
      <c r="AD50" s="17" t="s">
        <v>53</v>
      </c>
      <c r="AE50" s="17" t="s">
        <v>53</v>
      </c>
      <c r="AF50" s="22" t="s">
        <v>128</v>
      </c>
      <c r="AG50" s="23">
        <v>0.17499999999999999</v>
      </c>
      <c r="AH50" s="23">
        <v>0.2</v>
      </c>
      <c r="AI50" s="15" t="s">
        <v>57</v>
      </c>
      <c r="AJ50" s="15"/>
      <c r="AK50" s="24">
        <f t="shared" si="6"/>
        <v>4935000</v>
      </c>
      <c r="AL50" s="25">
        <v>818116</v>
      </c>
      <c r="AM50" s="25">
        <f>+AL50*0.16</f>
        <v>130898.56</v>
      </c>
      <c r="AN50" s="25">
        <f>+AL50*0.125</f>
        <v>102264.5</v>
      </c>
      <c r="AO50" s="25">
        <f>+AL50*0.522%</f>
        <v>4270.5655200000001</v>
      </c>
      <c r="AP50" s="25">
        <f t="shared" si="10"/>
        <v>237433.62552</v>
      </c>
    </row>
    <row r="51" spans="1:42" ht="60" x14ac:dyDescent="0.25">
      <c r="A51" s="15">
        <v>2019</v>
      </c>
      <c r="B51" s="16">
        <v>43490</v>
      </c>
      <c r="C51" s="15" t="s">
        <v>42</v>
      </c>
      <c r="D51" s="15" t="s">
        <v>351</v>
      </c>
      <c r="E51" s="17" t="s">
        <v>352</v>
      </c>
      <c r="F51" s="17" t="s">
        <v>45</v>
      </c>
      <c r="G51" s="18" t="s">
        <v>46</v>
      </c>
      <c r="H51" s="15" t="s">
        <v>353</v>
      </c>
      <c r="I51" s="17" t="s">
        <v>354</v>
      </c>
      <c r="J51" s="17">
        <v>1030521003</v>
      </c>
      <c r="K51" s="17" t="s">
        <v>49</v>
      </c>
      <c r="L51" s="17" t="s">
        <v>50</v>
      </c>
      <c r="M51" s="17" t="s">
        <v>355</v>
      </c>
      <c r="N51" s="17" t="s">
        <v>356</v>
      </c>
      <c r="O51" s="20">
        <v>28500000</v>
      </c>
      <c r="P51" s="17" t="s">
        <v>53</v>
      </c>
      <c r="Q51" s="17" t="s">
        <v>54</v>
      </c>
      <c r="R51" s="17" t="s">
        <v>53</v>
      </c>
      <c r="S51" s="17" t="s">
        <v>53</v>
      </c>
      <c r="T51" s="17"/>
      <c r="U51" s="20">
        <f t="shared" si="5"/>
        <v>28500000</v>
      </c>
      <c r="V51" s="17">
        <v>360</v>
      </c>
      <c r="W51" s="17" t="s">
        <v>55</v>
      </c>
      <c r="X51" s="21">
        <v>43493</v>
      </c>
      <c r="Y51" s="21">
        <v>43857</v>
      </c>
      <c r="Z51" s="17" t="s">
        <v>53</v>
      </c>
      <c r="AA51" s="17" t="s">
        <v>53</v>
      </c>
      <c r="AB51" s="17" t="s">
        <v>53</v>
      </c>
      <c r="AC51" s="17" t="s">
        <v>53</v>
      </c>
      <c r="AD51" s="17" t="s">
        <v>53</v>
      </c>
      <c r="AE51" s="17" t="s">
        <v>53</v>
      </c>
      <c r="AF51" s="22" t="s">
        <v>210</v>
      </c>
      <c r="AG51" s="23">
        <v>0.17499999999999999</v>
      </c>
      <c r="AH51" s="23">
        <v>0.2</v>
      </c>
      <c r="AI51" s="15" t="s">
        <v>57</v>
      </c>
      <c r="AJ51" s="15"/>
      <c r="AK51" s="24">
        <f t="shared" si="6"/>
        <v>2375000</v>
      </c>
      <c r="AL51" s="25">
        <f>+AK51*0.4</f>
        <v>950000</v>
      </c>
      <c r="AM51" s="25">
        <f>+AL51*0.16</f>
        <v>152000</v>
      </c>
      <c r="AN51" s="25">
        <f>ROUND(+(AL51*0.125),500)</f>
        <v>118750</v>
      </c>
      <c r="AO51" s="25">
        <f>+AL51*0.522%</f>
        <v>4959</v>
      </c>
      <c r="AP51" s="25">
        <f>+AM51+AN51+AO51</f>
        <v>275709</v>
      </c>
    </row>
    <row r="52" spans="1:42" ht="45" x14ac:dyDescent="0.25">
      <c r="A52" s="15">
        <v>2019</v>
      </c>
      <c r="B52" s="16">
        <v>43493</v>
      </c>
      <c r="C52" s="15" t="s">
        <v>42</v>
      </c>
      <c r="D52" s="15" t="s">
        <v>357</v>
      </c>
      <c r="E52" s="17" t="s">
        <v>358</v>
      </c>
      <c r="F52" s="17" t="s">
        <v>45</v>
      </c>
      <c r="G52" s="18" t="s">
        <v>46</v>
      </c>
      <c r="H52" s="15" t="s">
        <v>359</v>
      </c>
      <c r="I52" s="17" t="s">
        <v>360</v>
      </c>
      <c r="J52" s="17">
        <v>1022992154</v>
      </c>
      <c r="K52" s="17" t="s">
        <v>49</v>
      </c>
      <c r="L52" s="17" t="s">
        <v>50</v>
      </c>
      <c r="M52" s="17" t="s">
        <v>361</v>
      </c>
      <c r="N52" s="17" t="s">
        <v>362</v>
      </c>
      <c r="O52" s="20">
        <v>21240000</v>
      </c>
      <c r="P52" s="17" t="s">
        <v>53</v>
      </c>
      <c r="Q52" s="17" t="s">
        <v>54</v>
      </c>
      <c r="R52" s="17" t="s">
        <v>53</v>
      </c>
      <c r="S52" s="17" t="s">
        <v>53</v>
      </c>
      <c r="T52" s="17"/>
      <c r="U52" s="20">
        <f t="shared" si="5"/>
        <v>21240000</v>
      </c>
      <c r="V52" s="17">
        <v>360</v>
      </c>
      <c r="W52" s="17" t="s">
        <v>55</v>
      </c>
      <c r="X52" s="21">
        <v>43495</v>
      </c>
      <c r="Y52" s="21">
        <v>43859</v>
      </c>
      <c r="Z52" s="17" t="s">
        <v>53</v>
      </c>
      <c r="AA52" s="17" t="s">
        <v>53</v>
      </c>
      <c r="AB52" s="17" t="s">
        <v>53</v>
      </c>
      <c r="AC52" s="17" t="s">
        <v>53</v>
      </c>
      <c r="AD52" s="17" t="s">
        <v>53</v>
      </c>
      <c r="AE52" s="17" t="s">
        <v>53</v>
      </c>
      <c r="AF52" s="17"/>
      <c r="AG52" s="23">
        <v>0.17088041431261769</v>
      </c>
      <c r="AH52" s="23">
        <v>0.2</v>
      </c>
      <c r="AI52" s="15" t="s">
        <v>57</v>
      </c>
      <c r="AJ52" s="15"/>
      <c r="AK52" s="24">
        <f t="shared" si="6"/>
        <v>1770000</v>
      </c>
      <c r="AL52" s="25">
        <f t="shared" ref="AL52:AL53" si="14">+AK52*0.4</f>
        <v>708000</v>
      </c>
      <c r="AM52" s="25">
        <f t="shared" ref="AM52:AM53" si="15">+AL52*0.16</f>
        <v>113280</v>
      </c>
      <c r="AN52" s="25">
        <f t="shared" ref="AN52:AN53" si="16">+AL52*0.125</f>
        <v>88500</v>
      </c>
      <c r="AO52" s="25"/>
      <c r="AP52" s="25">
        <f t="shared" ref="AP52:AP53" si="17">+AM52+AN52+AO52</f>
        <v>201780</v>
      </c>
    </row>
    <row r="53" spans="1:42" ht="180" x14ac:dyDescent="0.25">
      <c r="A53" s="17">
        <v>2019</v>
      </c>
      <c r="B53" s="21">
        <v>43493</v>
      </c>
      <c r="C53" s="17" t="s">
        <v>42</v>
      </c>
      <c r="D53" s="17" t="s">
        <v>363</v>
      </c>
      <c r="E53" s="17" t="s">
        <v>364</v>
      </c>
      <c r="F53" s="17" t="s">
        <v>45</v>
      </c>
      <c r="G53" s="22" t="s">
        <v>46</v>
      </c>
      <c r="H53" s="17" t="s">
        <v>365</v>
      </c>
      <c r="I53" s="17" t="s">
        <v>366</v>
      </c>
      <c r="J53" s="17">
        <v>80362137</v>
      </c>
      <c r="K53" s="17" t="s">
        <v>49</v>
      </c>
      <c r="L53" s="17" t="s">
        <v>50</v>
      </c>
      <c r="M53" s="17" t="s">
        <v>367</v>
      </c>
      <c r="N53" s="17" t="s">
        <v>368</v>
      </c>
      <c r="O53" s="20">
        <v>14805000</v>
      </c>
      <c r="P53" s="17" t="s">
        <v>53</v>
      </c>
      <c r="Q53" s="17" t="s">
        <v>54</v>
      </c>
      <c r="R53" s="17" t="s">
        <v>53</v>
      </c>
      <c r="S53" s="33" t="s">
        <v>369</v>
      </c>
      <c r="T53" s="33">
        <v>7402500</v>
      </c>
      <c r="U53" s="20">
        <f t="shared" si="5"/>
        <v>22207500</v>
      </c>
      <c r="V53" s="17">
        <f>3*30</f>
        <v>90</v>
      </c>
      <c r="W53" s="17" t="s">
        <v>370</v>
      </c>
      <c r="X53" s="21">
        <v>43495</v>
      </c>
      <c r="Y53" s="21">
        <v>43584</v>
      </c>
      <c r="Z53" s="17" t="s">
        <v>53</v>
      </c>
      <c r="AA53" s="21">
        <v>43630</v>
      </c>
      <c r="AB53" s="17" t="s">
        <v>53</v>
      </c>
      <c r="AC53" s="17" t="s">
        <v>53</v>
      </c>
      <c r="AD53" s="17" t="s">
        <v>53</v>
      </c>
      <c r="AE53" s="33" t="s">
        <v>371</v>
      </c>
      <c r="AF53" s="17" t="s">
        <v>237</v>
      </c>
      <c r="AG53" s="30">
        <v>0.34444444444444444</v>
      </c>
      <c r="AH53" s="30">
        <v>0.1</v>
      </c>
      <c r="AI53" s="17" t="s">
        <v>372</v>
      </c>
      <c r="AJ53" s="17"/>
      <c r="AK53" s="31">
        <f>+O53/3</f>
        <v>4935000</v>
      </c>
      <c r="AL53" s="32">
        <f t="shared" si="14"/>
        <v>1974000</v>
      </c>
      <c r="AM53" s="32">
        <f t="shared" si="15"/>
        <v>315840</v>
      </c>
      <c r="AN53" s="32">
        <f t="shared" si="16"/>
        <v>246750</v>
      </c>
      <c r="AO53" s="32"/>
      <c r="AP53" s="32">
        <f t="shared" si="17"/>
        <v>562590</v>
      </c>
    </row>
    <row r="54" spans="1:42" ht="135" x14ac:dyDescent="0.25">
      <c r="A54" s="15">
        <v>2019</v>
      </c>
      <c r="B54" s="16">
        <v>43494</v>
      </c>
      <c r="C54" s="15" t="s">
        <v>42</v>
      </c>
      <c r="D54" s="15" t="s">
        <v>373</v>
      </c>
      <c r="E54" s="17" t="s">
        <v>374</v>
      </c>
      <c r="F54" s="17" t="s">
        <v>45</v>
      </c>
      <c r="G54" s="18" t="s">
        <v>46</v>
      </c>
      <c r="H54" s="15" t="s">
        <v>375</v>
      </c>
      <c r="I54" s="17" t="s">
        <v>376</v>
      </c>
      <c r="J54" s="17">
        <v>1072638453</v>
      </c>
      <c r="K54" s="17" t="s">
        <v>49</v>
      </c>
      <c r="L54" s="17" t="s">
        <v>377</v>
      </c>
      <c r="M54" s="17" t="s">
        <v>378</v>
      </c>
      <c r="N54" s="17" t="s">
        <v>379</v>
      </c>
      <c r="O54" s="20">
        <v>59220000</v>
      </c>
      <c r="P54" s="17" t="s">
        <v>53</v>
      </c>
      <c r="Q54" s="17" t="s">
        <v>54</v>
      </c>
      <c r="R54" s="17" t="s">
        <v>53</v>
      </c>
      <c r="S54" s="17" t="s">
        <v>53</v>
      </c>
      <c r="T54" s="17"/>
      <c r="U54" s="20">
        <f t="shared" si="5"/>
        <v>59220000</v>
      </c>
      <c r="V54" s="17">
        <v>360</v>
      </c>
      <c r="W54" s="17" t="s">
        <v>55</v>
      </c>
      <c r="X54" s="21">
        <v>43497</v>
      </c>
      <c r="Y54" s="21">
        <v>43861</v>
      </c>
      <c r="Z54" s="17" t="s">
        <v>53</v>
      </c>
      <c r="AA54" s="17" t="s">
        <v>53</v>
      </c>
      <c r="AB54" s="17" t="s">
        <v>53</v>
      </c>
      <c r="AC54" s="17" t="s">
        <v>53</v>
      </c>
      <c r="AD54" s="17" t="s">
        <v>53</v>
      </c>
      <c r="AE54" s="17" t="s">
        <v>53</v>
      </c>
      <c r="AF54" s="17" t="s">
        <v>156</v>
      </c>
      <c r="AG54" s="23">
        <v>0.16666666666666666</v>
      </c>
      <c r="AH54" s="23">
        <v>0.1</v>
      </c>
      <c r="AI54" s="15" t="s">
        <v>57</v>
      </c>
      <c r="AJ54" s="15"/>
      <c r="AK54" s="24">
        <f>+O54/12</f>
        <v>4935000</v>
      </c>
      <c r="AL54" s="25">
        <f>+AK54*0.4</f>
        <v>1974000</v>
      </c>
      <c r="AM54" s="25">
        <f>+AL54*0.16</f>
        <v>315840</v>
      </c>
      <c r="AN54" s="25">
        <f>+AL54*0.125</f>
        <v>246750</v>
      </c>
      <c r="AO54" s="25">
        <f>+AL54*0.522%</f>
        <v>10304.279999999999</v>
      </c>
      <c r="AP54" s="25">
        <f>+AM54+AN54+AO54</f>
        <v>572894.28</v>
      </c>
    </row>
    <row r="55" spans="1:42" ht="120" x14ac:dyDescent="0.25">
      <c r="A55" s="15">
        <v>2019</v>
      </c>
      <c r="B55" s="16">
        <v>43494</v>
      </c>
      <c r="C55" s="15" t="s">
        <v>42</v>
      </c>
      <c r="D55" s="15" t="s">
        <v>380</v>
      </c>
      <c r="E55" s="17" t="s">
        <v>381</v>
      </c>
      <c r="F55" s="17" t="s">
        <v>45</v>
      </c>
      <c r="G55" s="18" t="s">
        <v>46</v>
      </c>
      <c r="H55" s="15" t="s">
        <v>382</v>
      </c>
      <c r="I55" s="17" t="s">
        <v>383</v>
      </c>
      <c r="J55" s="17">
        <v>79445117</v>
      </c>
      <c r="K55" s="17" t="s">
        <v>49</v>
      </c>
      <c r="L55" s="17" t="s">
        <v>133</v>
      </c>
      <c r="M55" s="17" t="s">
        <v>384</v>
      </c>
      <c r="N55" s="17" t="s">
        <v>385</v>
      </c>
      <c r="O55" s="20">
        <v>90720000</v>
      </c>
      <c r="P55" s="17" t="s">
        <v>53</v>
      </c>
      <c r="Q55" s="17" t="s">
        <v>54</v>
      </c>
      <c r="R55" s="17" t="s">
        <v>53</v>
      </c>
      <c r="S55" s="17" t="s">
        <v>53</v>
      </c>
      <c r="T55" s="17"/>
      <c r="U55" s="20">
        <f t="shared" si="5"/>
        <v>90720000</v>
      </c>
      <c r="V55" s="17">
        <v>360</v>
      </c>
      <c r="W55" s="17" t="s">
        <v>110</v>
      </c>
      <c r="X55" s="21">
        <v>43497</v>
      </c>
      <c r="Y55" s="21">
        <v>43861</v>
      </c>
      <c r="Z55" s="17" t="s">
        <v>53</v>
      </c>
      <c r="AA55" s="17" t="s">
        <v>53</v>
      </c>
      <c r="AB55" s="17" t="s">
        <v>53</v>
      </c>
      <c r="AC55" s="17" t="s">
        <v>53</v>
      </c>
      <c r="AD55" s="17" t="s">
        <v>53</v>
      </c>
      <c r="AE55" s="17" t="s">
        <v>53</v>
      </c>
      <c r="AF55" s="22" t="s">
        <v>128</v>
      </c>
      <c r="AG55" s="23">
        <v>0.16666666666666666</v>
      </c>
      <c r="AH55" s="23">
        <v>0.1</v>
      </c>
      <c r="AI55" s="15" t="s">
        <v>57</v>
      </c>
      <c r="AJ55" s="15"/>
      <c r="AK55" s="24">
        <f>+O55/12</f>
        <v>7560000</v>
      </c>
      <c r="AL55" s="25">
        <f>+AK55*0.4</f>
        <v>3024000</v>
      </c>
      <c r="AM55" s="25">
        <f>+AL55*0.16</f>
        <v>483840</v>
      </c>
      <c r="AN55" s="25">
        <f>+AL55*0.125</f>
        <v>378000</v>
      </c>
      <c r="AO55" s="25">
        <f>+AL55*0.522%</f>
        <v>15785.279999999999</v>
      </c>
      <c r="AP55" s="25">
        <f>+AM55+AN55+AO55</f>
        <v>877625.28</v>
      </c>
    </row>
    <row r="56" spans="1:42" ht="75" x14ac:dyDescent="0.25">
      <c r="A56" s="15">
        <v>2019</v>
      </c>
      <c r="B56" s="16">
        <v>43494</v>
      </c>
      <c r="C56" s="15" t="s">
        <v>42</v>
      </c>
      <c r="D56" s="15" t="s">
        <v>386</v>
      </c>
      <c r="E56" s="17" t="s">
        <v>387</v>
      </c>
      <c r="F56" s="17" t="s">
        <v>45</v>
      </c>
      <c r="G56" s="18" t="s">
        <v>46</v>
      </c>
      <c r="H56" s="15" t="s">
        <v>388</v>
      </c>
      <c r="I56" s="17" t="s">
        <v>389</v>
      </c>
      <c r="J56" s="17">
        <v>1069751536</v>
      </c>
      <c r="K56" s="17" t="s">
        <v>49</v>
      </c>
      <c r="L56" s="17" t="s">
        <v>50</v>
      </c>
      <c r="M56" s="17" t="s">
        <v>390</v>
      </c>
      <c r="N56" s="17" t="s">
        <v>391</v>
      </c>
      <c r="O56" s="20">
        <v>50400000</v>
      </c>
      <c r="P56" s="17" t="s">
        <v>53</v>
      </c>
      <c r="Q56" s="17" t="s">
        <v>54</v>
      </c>
      <c r="R56" s="17" t="s">
        <v>53</v>
      </c>
      <c r="S56" s="17" t="s">
        <v>53</v>
      </c>
      <c r="T56" s="17"/>
      <c r="U56" s="20">
        <f t="shared" si="5"/>
        <v>50400000</v>
      </c>
      <c r="V56" s="17">
        <v>360</v>
      </c>
      <c r="W56" s="17" t="s">
        <v>55</v>
      </c>
      <c r="X56" s="21">
        <v>43497</v>
      </c>
      <c r="Y56" s="21">
        <v>43861</v>
      </c>
      <c r="Z56" s="17" t="s">
        <v>53</v>
      </c>
      <c r="AA56" s="17" t="s">
        <v>53</v>
      </c>
      <c r="AB56" s="17" t="s">
        <v>53</v>
      </c>
      <c r="AC56" s="17" t="s">
        <v>53</v>
      </c>
      <c r="AD56" s="17" t="s">
        <v>53</v>
      </c>
      <c r="AE56" s="17" t="s">
        <v>53</v>
      </c>
      <c r="AF56" s="17" t="s">
        <v>56</v>
      </c>
      <c r="AG56" s="23">
        <v>0.16666666666666666</v>
      </c>
      <c r="AH56" s="23">
        <v>0.1</v>
      </c>
      <c r="AI56" s="15" t="s">
        <v>57</v>
      </c>
      <c r="AJ56" s="15"/>
      <c r="AK56" s="24">
        <f>+O56/12</f>
        <v>4200000</v>
      </c>
      <c r="AL56" s="25">
        <f>+AK56*0.4</f>
        <v>1680000</v>
      </c>
      <c r="AM56" s="25">
        <f t="shared" ref="AM56:AM73" si="18">+AL56*0.16</f>
        <v>268800</v>
      </c>
      <c r="AN56" s="25">
        <f t="shared" ref="AN56:AN73" si="19">+AL56*0.125</f>
        <v>210000</v>
      </c>
      <c r="AO56" s="25">
        <f>+AL56*0.522%</f>
        <v>8769.6</v>
      </c>
      <c r="AP56" s="25">
        <f t="shared" ref="AP56:AP73" si="20">+AM56+AN56+AO56</f>
        <v>487569.6</v>
      </c>
    </row>
    <row r="57" spans="1:42" ht="75" x14ac:dyDescent="0.25">
      <c r="A57" s="15">
        <v>2019</v>
      </c>
      <c r="B57" s="16">
        <v>43495</v>
      </c>
      <c r="C57" s="15" t="s">
        <v>42</v>
      </c>
      <c r="D57" s="15" t="s">
        <v>392</v>
      </c>
      <c r="E57" s="17" t="s">
        <v>393</v>
      </c>
      <c r="F57" s="17" t="s">
        <v>45</v>
      </c>
      <c r="G57" s="18" t="s">
        <v>46</v>
      </c>
      <c r="H57" s="15" t="s">
        <v>394</v>
      </c>
      <c r="I57" s="17" t="s">
        <v>395</v>
      </c>
      <c r="J57" s="17">
        <v>79042250</v>
      </c>
      <c r="K57" s="17" t="s">
        <v>49</v>
      </c>
      <c r="L57" s="17" t="s">
        <v>50</v>
      </c>
      <c r="M57" s="17" t="s">
        <v>396</v>
      </c>
      <c r="N57" s="17" t="s">
        <v>397</v>
      </c>
      <c r="O57" s="20">
        <v>59220000</v>
      </c>
      <c r="P57" s="17" t="s">
        <v>53</v>
      </c>
      <c r="Q57" s="17" t="s">
        <v>54</v>
      </c>
      <c r="R57" s="17" t="s">
        <v>53</v>
      </c>
      <c r="S57" s="17" t="s">
        <v>53</v>
      </c>
      <c r="T57" s="17"/>
      <c r="U57" s="20">
        <f t="shared" si="5"/>
        <v>59220000</v>
      </c>
      <c r="V57" s="17">
        <v>360</v>
      </c>
      <c r="W57" s="17" t="s">
        <v>110</v>
      </c>
      <c r="X57" s="21">
        <v>43500</v>
      </c>
      <c r="Y57" s="21">
        <v>43864</v>
      </c>
      <c r="Z57" s="17" t="s">
        <v>53</v>
      </c>
      <c r="AA57" s="17" t="s">
        <v>53</v>
      </c>
      <c r="AB57" s="17" t="s">
        <v>53</v>
      </c>
      <c r="AC57" s="17" t="s">
        <v>53</v>
      </c>
      <c r="AD57" s="17" t="s">
        <v>53</v>
      </c>
      <c r="AE57" s="17" t="s">
        <v>53</v>
      </c>
      <c r="AF57" s="17" t="s">
        <v>398</v>
      </c>
      <c r="AG57" s="23">
        <v>0.15833333333333333</v>
      </c>
      <c r="AH57" s="23">
        <v>0.1</v>
      </c>
      <c r="AI57" s="15" t="s">
        <v>399</v>
      </c>
      <c r="AJ57" s="15"/>
      <c r="AK57" s="24">
        <v>4415000</v>
      </c>
      <c r="AL57" s="25">
        <f>+AK57/30*27</f>
        <v>3973499.9999999995</v>
      </c>
      <c r="AM57" s="25">
        <f t="shared" si="18"/>
        <v>635759.99999999988</v>
      </c>
      <c r="AN57" s="25">
        <f t="shared" si="19"/>
        <v>496687.49999999994</v>
      </c>
      <c r="AO57" s="25">
        <f>+AL57*0.522%</f>
        <v>20741.669999999998</v>
      </c>
      <c r="AP57" s="25">
        <f t="shared" si="20"/>
        <v>1153189.1699999997</v>
      </c>
    </row>
    <row r="58" spans="1:42" ht="60" x14ac:dyDescent="0.25">
      <c r="A58" s="15">
        <v>2019</v>
      </c>
      <c r="B58" s="16">
        <v>43494</v>
      </c>
      <c r="C58" s="15" t="s">
        <v>42</v>
      </c>
      <c r="D58" s="15" t="s">
        <v>400</v>
      </c>
      <c r="E58" s="17" t="s">
        <v>401</v>
      </c>
      <c r="F58" s="17" t="s">
        <v>45</v>
      </c>
      <c r="G58" s="18" t="s">
        <v>46</v>
      </c>
      <c r="H58" s="15" t="s">
        <v>402</v>
      </c>
      <c r="I58" s="17" t="s">
        <v>403</v>
      </c>
      <c r="J58" s="17">
        <v>1013633246</v>
      </c>
      <c r="K58" s="17" t="s">
        <v>49</v>
      </c>
      <c r="L58" s="17" t="s">
        <v>50</v>
      </c>
      <c r="M58" s="17" t="s">
        <v>404</v>
      </c>
      <c r="N58" s="17" t="s">
        <v>405</v>
      </c>
      <c r="O58" s="20">
        <v>59220000</v>
      </c>
      <c r="P58" s="17" t="s">
        <v>53</v>
      </c>
      <c r="Q58" s="17" t="s">
        <v>54</v>
      </c>
      <c r="R58" s="17" t="s">
        <v>53</v>
      </c>
      <c r="S58" s="17" t="s">
        <v>53</v>
      </c>
      <c r="T58" s="17"/>
      <c r="U58" s="20">
        <f t="shared" si="5"/>
        <v>59220000</v>
      </c>
      <c r="V58" s="17">
        <v>360</v>
      </c>
      <c r="W58" s="17" t="s">
        <v>55</v>
      </c>
      <c r="X58" s="21">
        <v>43497</v>
      </c>
      <c r="Y58" s="21">
        <v>43861</v>
      </c>
      <c r="Z58" s="17" t="s">
        <v>53</v>
      </c>
      <c r="AA58" s="17" t="s">
        <v>53</v>
      </c>
      <c r="AB58" s="17" t="s">
        <v>53</v>
      </c>
      <c r="AC58" s="17" t="s">
        <v>53</v>
      </c>
      <c r="AD58" s="17" t="s">
        <v>53</v>
      </c>
      <c r="AE58" s="17" t="s">
        <v>53</v>
      </c>
      <c r="AF58" s="17" t="s">
        <v>406</v>
      </c>
      <c r="AG58" s="23">
        <v>0.16666666666666666</v>
      </c>
      <c r="AH58" s="23">
        <v>0.1</v>
      </c>
      <c r="AI58" s="15" t="s">
        <v>57</v>
      </c>
      <c r="AJ58" s="15"/>
      <c r="AK58" s="24">
        <f t="shared" ref="AK58:AK73" si="21">+O58/12</f>
        <v>4935000</v>
      </c>
      <c r="AL58" s="25">
        <f>+AK58/30*27</f>
        <v>4441500</v>
      </c>
      <c r="AM58" s="25">
        <f t="shared" si="18"/>
        <v>710640</v>
      </c>
      <c r="AN58" s="25">
        <f t="shared" si="19"/>
        <v>555187.5</v>
      </c>
      <c r="AO58" s="25">
        <f>+AL58*0.522%</f>
        <v>23184.629999999997</v>
      </c>
      <c r="AP58" s="25">
        <f t="shared" si="20"/>
        <v>1289012.1299999999</v>
      </c>
    </row>
    <row r="59" spans="1:42" ht="90" x14ac:dyDescent="0.25">
      <c r="A59" s="15">
        <v>2019</v>
      </c>
      <c r="B59" s="16">
        <v>43494</v>
      </c>
      <c r="C59" s="15" t="s">
        <v>42</v>
      </c>
      <c r="D59" s="15" t="s">
        <v>407</v>
      </c>
      <c r="E59" s="17" t="s">
        <v>408</v>
      </c>
      <c r="F59" s="17" t="s">
        <v>45</v>
      </c>
      <c r="G59" s="18" t="s">
        <v>46</v>
      </c>
      <c r="H59" s="15" t="s">
        <v>409</v>
      </c>
      <c r="I59" s="17" t="s">
        <v>410</v>
      </c>
      <c r="J59" s="17">
        <v>1026578776</v>
      </c>
      <c r="K59" s="17" t="s">
        <v>49</v>
      </c>
      <c r="L59" s="17" t="s">
        <v>133</v>
      </c>
      <c r="M59" s="17" t="s">
        <v>411</v>
      </c>
      <c r="N59" s="17" t="s">
        <v>412</v>
      </c>
      <c r="O59" s="20">
        <v>28500000</v>
      </c>
      <c r="P59" s="17" t="s">
        <v>53</v>
      </c>
      <c r="Q59" s="17" t="s">
        <v>54</v>
      </c>
      <c r="R59" s="17" t="s">
        <v>53</v>
      </c>
      <c r="S59" s="17" t="s">
        <v>53</v>
      </c>
      <c r="T59" s="17"/>
      <c r="U59" s="20">
        <f t="shared" si="5"/>
        <v>28500000</v>
      </c>
      <c r="V59" s="17">
        <v>360</v>
      </c>
      <c r="W59" s="17" t="s">
        <v>55</v>
      </c>
      <c r="X59" s="21">
        <v>43495</v>
      </c>
      <c r="Y59" s="21">
        <v>43859</v>
      </c>
      <c r="Z59" s="17" t="s">
        <v>53</v>
      </c>
      <c r="AA59" s="17" t="s">
        <v>53</v>
      </c>
      <c r="AB59" s="17" t="s">
        <v>53</v>
      </c>
      <c r="AC59" s="17" t="s">
        <v>53</v>
      </c>
      <c r="AD59" s="17" t="s">
        <v>53</v>
      </c>
      <c r="AE59" s="17" t="s">
        <v>53</v>
      </c>
      <c r="AF59" s="22" t="s">
        <v>102</v>
      </c>
      <c r="AG59" s="23">
        <v>0.16944445614035089</v>
      </c>
      <c r="AH59" s="23">
        <v>0.1</v>
      </c>
      <c r="AI59" s="15" t="s">
        <v>57</v>
      </c>
      <c r="AJ59" s="34">
        <f>+AK59/30*20</f>
        <v>1583333.3333333335</v>
      </c>
      <c r="AK59" s="24">
        <f t="shared" si="21"/>
        <v>2375000</v>
      </c>
      <c r="AL59" s="25">
        <f>+AK59*0.4</f>
        <v>950000</v>
      </c>
      <c r="AM59" s="25">
        <f t="shared" si="18"/>
        <v>152000</v>
      </c>
      <c r="AN59" s="25">
        <f t="shared" si="19"/>
        <v>118750</v>
      </c>
      <c r="AO59" s="28"/>
      <c r="AP59" s="25">
        <f t="shared" si="20"/>
        <v>270750</v>
      </c>
    </row>
    <row r="60" spans="1:42" ht="90" x14ac:dyDescent="0.25">
      <c r="A60" s="15">
        <v>2019</v>
      </c>
      <c r="B60" s="16">
        <v>43501</v>
      </c>
      <c r="C60" s="15" t="s">
        <v>42</v>
      </c>
      <c r="D60" s="15" t="s">
        <v>413</v>
      </c>
      <c r="E60" s="17" t="s">
        <v>414</v>
      </c>
      <c r="F60" s="17" t="s">
        <v>45</v>
      </c>
      <c r="G60" s="18" t="s">
        <v>46</v>
      </c>
      <c r="H60" s="15" t="s">
        <v>415</v>
      </c>
      <c r="I60" s="17" t="s">
        <v>416</v>
      </c>
      <c r="J60" s="17">
        <v>79975491</v>
      </c>
      <c r="K60" s="17" t="s">
        <v>49</v>
      </c>
      <c r="L60" s="17" t="s">
        <v>50</v>
      </c>
      <c r="M60" s="17" t="s">
        <v>417</v>
      </c>
      <c r="N60" s="17"/>
      <c r="O60" s="20">
        <v>21420000</v>
      </c>
      <c r="P60" s="17" t="s">
        <v>53</v>
      </c>
      <c r="Q60" s="17" t="s">
        <v>54</v>
      </c>
      <c r="R60" s="17" t="s">
        <v>53</v>
      </c>
      <c r="S60" s="17" t="s">
        <v>53</v>
      </c>
      <c r="T60" s="17"/>
      <c r="U60" s="20">
        <f t="shared" si="5"/>
        <v>21420000</v>
      </c>
      <c r="V60" s="17">
        <v>360</v>
      </c>
      <c r="W60" s="17" t="s">
        <v>55</v>
      </c>
      <c r="X60" s="21">
        <v>43507</v>
      </c>
      <c r="Y60" s="21">
        <v>43871</v>
      </c>
      <c r="Z60" s="17" t="s">
        <v>53</v>
      </c>
      <c r="AA60" s="17" t="s">
        <v>53</v>
      </c>
      <c r="AB60" s="17" t="s">
        <v>53</v>
      </c>
      <c r="AC60" s="17" t="s">
        <v>53</v>
      </c>
      <c r="AD60" s="17" t="s">
        <v>53</v>
      </c>
      <c r="AE60" s="17" t="s">
        <v>53</v>
      </c>
      <c r="AF60" s="17"/>
      <c r="AG60" s="23">
        <v>0.1388888888888889</v>
      </c>
      <c r="AH60" s="23">
        <v>0.1</v>
      </c>
      <c r="AI60" s="15" t="s">
        <v>57</v>
      </c>
      <c r="AJ60" s="15"/>
      <c r="AK60" s="24">
        <f t="shared" si="21"/>
        <v>1785000</v>
      </c>
      <c r="AL60" s="25">
        <f>+AK60*0.4</f>
        <v>714000</v>
      </c>
      <c r="AM60" s="25">
        <f t="shared" si="18"/>
        <v>114240</v>
      </c>
      <c r="AN60" s="25">
        <f t="shared" si="19"/>
        <v>89250</v>
      </c>
      <c r="AO60" s="28"/>
      <c r="AP60" s="25">
        <f t="shared" si="20"/>
        <v>203490</v>
      </c>
    </row>
    <row r="61" spans="1:42" ht="105" x14ac:dyDescent="0.25">
      <c r="A61" s="15">
        <v>2019</v>
      </c>
      <c r="B61" s="16">
        <v>43495</v>
      </c>
      <c r="C61" s="15" t="s">
        <v>42</v>
      </c>
      <c r="D61" s="15" t="s">
        <v>418</v>
      </c>
      <c r="E61" s="17" t="s">
        <v>419</v>
      </c>
      <c r="F61" s="17" t="s">
        <v>45</v>
      </c>
      <c r="G61" s="18" t="s">
        <v>46</v>
      </c>
      <c r="H61" s="15" t="s">
        <v>420</v>
      </c>
      <c r="I61" s="17" t="s">
        <v>421</v>
      </c>
      <c r="J61" s="17">
        <v>1013658079</v>
      </c>
      <c r="K61" s="17" t="s">
        <v>49</v>
      </c>
      <c r="L61" s="17" t="s">
        <v>50</v>
      </c>
      <c r="M61" s="17" t="s">
        <v>422</v>
      </c>
      <c r="N61" s="17" t="s">
        <v>423</v>
      </c>
      <c r="O61" s="20">
        <v>28476000</v>
      </c>
      <c r="P61" s="17" t="s">
        <v>53</v>
      </c>
      <c r="Q61" s="17" t="s">
        <v>54</v>
      </c>
      <c r="R61" s="17" t="s">
        <v>53</v>
      </c>
      <c r="S61" s="17" t="s">
        <v>53</v>
      </c>
      <c r="T61" s="17"/>
      <c r="U61" s="20">
        <f t="shared" si="5"/>
        <v>28476000</v>
      </c>
      <c r="V61" s="17">
        <v>360</v>
      </c>
      <c r="W61" s="17" t="s">
        <v>55</v>
      </c>
      <c r="X61" s="21">
        <v>43496</v>
      </c>
      <c r="Y61" s="21">
        <v>43860</v>
      </c>
      <c r="Z61" s="17" t="s">
        <v>53</v>
      </c>
      <c r="AA61" s="17" t="s">
        <v>53</v>
      </c>
      <c r="AB61" s="17" t="s">
        <v>53</v>
      </c>
      <c r="AC61" s="17" t="s">
        <v>53</v>
      </c>
      <c r="AD61" s="17" t="s">
        <v>53</v>
      </c>
      <c r="AE61" s="17" t="s">
        <v>53</v>
      </c>
      <c r="AF61" s="17" t="s">
        <v>237</v>
      </c>
      <c r="AG61" s="23">
        <v>0.16666666666666666</v>
      </c>
      <c r="AH61" s="23">
        <v>0.1</v>
      </c>
      <c r="AI61" s="15" t="s">
        <v>57</v>
      </c>
      <c r="AJ61" s="15"/>
      <c r="AK61" s="24">
        <f t="shared" si="21"/>
        <v>2373000</v>
      </c>
      <c r="AL61" s="25">
        <f>+AK61*0.4</f>
        <v>949200</v>
      </c>
      <c r="AM61" s="25">
        <f t="shared" si="18"/>
        <v>151872</v>
      </c>
      <c r="AN61" s="25">
        <f t="shared" si="19"/>
        <v>118650</v>
      </c>
      <c r="AO61" s="28"/>
      <c r="AP61" s="25">
        <f t="shared" si="20"/>
        <v>270522</v>
      </c>
    </row>
    <row r="62" spans="1:42" ht="60" x14ac:dyDescent="0.25">
      <c r="A62" s="15">
        <v>2019</v>
      </c>
      <c r="B62" s="16">
        <v>43495</v>
      </c>
      <c r="C62" s="15" t="s">
        <v>42</v>
      </c>
      <c r="D62" s="15" t="s">
        <v>424</v>
      </c>
      <c r="E62" s="17" t="s">
        <v>425</v>
      </c>
      <c r="F62" s="17" t="s">
        <v>45</v>
      </c>
      <c r="G62" s="18" t="s">
        <v>46</v>
      </c>
      <c r="H62" s="15" t="s">
        <v>426</v>
      </c>
      <c r="I62" s="17" t="s">
        <v>427</v>
      </c>
      <c r="J62" s="17">
        <v>1136886236</v>
      </c>
      <c r="K62" s="17" t="s">
        <v>49</v>
      </c>
      <c r="L62" s="17" t="s">
        <v>50</v>
      </c>
      <c r="M62" s="17" t="s">
        <v>428</v>
      </c>
      <c r="N62" s="17" t="s">
        <v>429</v>
      </c>
      <c r="O62" s="20">
        <v>28500000</v>
      </c>
      <c r="P62" s="17" t="s">
        <v>53</v>
      </c>
      <c r="Q62" s="17" t="s">
        <v>54</v>
      </c>
      <c r="R62" s="17" t="s">
        <v>53</v>
      </c>
      <c r="S62" s="17" t="s">
        <v>53</v>
      </c>
      <c r="T62" s="17"/>
      <c r="U62" s="20">
        <f t="shared" si="5"/>
        <v>28500000</v>
      </c>
      <c r="V62" s="17">
        <v>360</v>
      </c>
      <c r="W62" s="17" t="s">
        <v>55</v>
      </c>
      <c r="X62" s="21">
        <v>43497</v>
      </c>
      <c r="Y62" s="21">
        <v>43861</v>
      </c>
      <c r="Z62" s="17" t="s">
        <v>53</v>
      </c>
      <c r="AA62" s="17" t="s">
        <v>53</v>
      </c>
      <c r="AB62" s="17" t="s">
        <v>53</v>
      </c>
      <c r="AC62" s="17" t="s">
        <v>53</v>
      </c>
      <c r="AD62" s="17" t="s">
        <v>53</v>
      </c>
      <c r="AE62" s="17" t="s">
        <v>53</v>
      </c>
      <c r="AF62" s="17" t="s">
        <v>430</v>
      </c>
      <c r="AG62" s="23">
        <v>0.16666666666666666</v>
      </c>
      <c r="AH62" s="23">
        <v>0.1</v>
      </c>
      <c r="AI62" s="15" t="s">
        <v>57</v>
      </c>
      <c r="AJ62" s="15"/>
      <c r="AK62" s="24">
        <f t="shared" si="21"/>
        <v>2375000</v>
      </c>
      <c r="AL62" s="25">
        <f>+AK62*0.4</f>
        <v>950000</v>
      </c>
      <c r="AM62" s="25">
        <f t="shared" si="18"/>
        <v>152000</v>
      </c>
      <c r="AN62" s="25">
        <f t="shared" si="19"/>
        <v>118750</v>
      </c>
      <c r="AO62" s="28"/>
      <c r="AP62" s="25">
        <f t="shared" si="20"/>
        <v>270750</v>
      </c>
    </row>
    <row r="63" spans="1:42" ht="120" x14ac:dyDescent="0.25">
      <c r="A63" s="15">
        <v>2019</v>
      </c>
      <c r="B63" s="16">
        <v>43495</v>
      </c>
      <c r="C63" s="15" t="s">
        <v>42</v>
      </c>
      <c r="D63" s="15" t="s">
        <v>431</v>
      </c>
      <c r="E63" s="17" t="s">
        <v>432</v>
      </c>
      <c r="F63" s="17" t="s">
        <v>45</v>
      </c>
      <c r="G63" s="18" t="s">
        <v>46</v>
      </c>
      <c r="H63" s="15" t="s">
        <v>433</v>
      </c>
      <c r="I63" s="17" t="s">
        <v>434</v>
      </c>
      <c r="J63" s="17">
        <v>1010206785</v>
      </c>
      <c r="K63" s="17" t="s">
        <v>49</v>
      </c>
      <c r="L63" s="17" t="s">
        <v>435</v>
      </c>
      <c r="M63" s="17" t="s">
        <v>436</v>
      </c>
      <c r="N63" s="17" t="s">
        <v>437</v>
      </c>
      <c r="O63" s="20">
        <v>59220000</v>
      </c>
      <c r="P63" s="17" t="s">
        <v>53</v>
      </c>
      <c r="Q63" s="17" t="s">
        <v>54</v>
      </c>
      <c r="R63" s="17" t="s">
        <v>53</v>
      </c>
      <c r="S63" s="17" t="s">
        <v>53</v>
      </c>
      <c r="T63" s="17"/>
      <c r="U63" s="20">
        <f t="shared" si="5"/>
        <v>59220000</v>
      </c>
      <c r="V63" s="17">
        <v>360</v>
      </c>
      <c r="W63" s="17" t="s">
        <v>55</v>
      </c>
      <c r="X63" s="21">
        <v>43497</v>
      </c>
      <c r="Y63" s="21">
        <v>43861</v>
      </c>
      <c r="Z63" s="17" t="s">
        <v>438</v>
      </c>
      <c r="AA63" s="21">
        <v>43866</v>
      </c>
      <c r="AB63" s="17" t="s">
        <v>53</v>
      </c>
      <c r="AC63" s="17" t="s">
        <v>53</v>
      </c>
      <c r="AD63" s="17" t="s">
        <v>53</v>
      </c>
      <c r="AE63" s="17" t="s">
        <v>53</v>
      </c>
      <c r="AF63" s="17" t="s">
        <v>156</v>
      </c>
      <c r="AG63" s="23">
        <v>0.16666666666666666</v>
      </c>
      <c r="AH63" s="23">
        <v>0.1</v>
      </c>
      <c r="AI63" s="15" t="s">
        <v>57</v>
      </c>
      <c r="AJ63" s="15"/>
      <c r="AK63" s="24">
        <f t="shared" si="21"/>
        <v>4935000</v>
      </c>
      <c r="AL63" s="25">
        <f>+AK63*0.4</f>
        <v>1974000</v>
      </c>
      <c r="AM63" s="25">
        <f t="shared" si="18"/>
        <v>315840</v>
      </c>
      <c r="AN63" s="25">
        <f t="shared" si="19"/>
        <v>246750</v>
      </c>
      <c r="AO63" s="28"/>
      <c r="AP63" s="25">
        <f t="shared" si="20"/>
        <v>562590</v>
      </c>
    </row>
    <row r="64" spans="1:42" ht="165" x14ac:dyDescent="0.25">
      <c r="A64" s="15">
        <v>2019</v>
      </c>
      <c r="B64" s="16">
        <v>43495</v>
      </c>
      <c r="C64" s="15" t="s">
        <v>42</v>
      </c>
      <c r="D64" s="15" t="s">
        <v>439</v>
      </c>
      <c r="E64" s="17" t="s">
        <v>440</v>
      </c>
      <c r="F64" s="17" t="s">
        <v>45</v>
      </c>
      <c r="G64" s="18" t="s">
        <v>46</v>
      </c>
      <c r="H64" s="15" t="s">
        <v>441</v>
      </c>
      <c r="I64" s="17" t="s">
        <v>442</v>
      </c>
      <c r="J64" s="17">
        <v>79321996</v>
      </c>
      <c r="K64" s="17" t="s">
        <v>49</v>
      </c>
      <c r="L64" s="17" t="s">
        <v>50</v>
      </c>
      <c r="M64" s="17" t="s">
        <v>443</v>
      </c>
      <c r="N64" s="17" t="s">
        <v>444</v>
      </c>
      <c r="O64" s="20">
        <v>22680000</v>
      </c>
      <c r="P64" s="17" t="s">
        <v>53</v>
      </c>
      <c r="Q64" s="17" t="s">
        <v>54</v>
      </c>
      <c r="R64" s="17" t="s">
        <v>53</v>
      </c>
      <c r="S64" s="17" t="s">
        <v>53</v>
      </c>
      <c r="T64" s="17"/>
      <c r="U64" s="20">
        <f t="shared" si="5"/>
        <v>22680000</v>
      </c>
      <c r="V64" s="17">
        <v>360</v>
      </c>
      <c r="W64" s="17" t="s">
        <v>55</v>
      </c>
      <c r="X64" s="21">
        <v>43497</v>
      </c>
      <c r="Y64" s="21">
        <v>43861</v>
      </c>
      <c r="Z64" s="17" t="s">
        <v>53</v>
      </c>
      <c r="AA64" s="17" t="s">
        <v>53</v>
      </c>
      <c r="AB64" s="17" t="s">
        <v>53</v>
      </c>
      <c r="AC64" s="17" t="s">
        <v>53</v>
      </c>
      <c r="AD64" s="17" t="s">
        <v>53</v>
      </c>
      <c r="AE64" s="17" t="s">
        <v>53</v>
      </c>
      <c r="AF64" s="17" t="s">
        <v>282</v>
      </c>
      <c r="AG64" s="23">
        <v>0.16666666666666666</v>
      </c>
      <c r="AH64" s="23">
        <v>0.1</v>
      </c>
      <c r="AI64" s="15" t="s">
        <v>57</v>
      </c>
      <c r="AJ64" s="15"/>
      <c r="AK64" s="24">
        <f t="shared" si="21"/>
        <v>1890000</v>
      </c>
      <c r="AL64" s="25">
        <f t="shared" ref="AL64:AL73" si="22">+AK64*0.4</f>
        <v>756000</v>
      </c>
      <c r="AM64" s="25">
        <f t="shared" si="18"/>
        <v>120960</v>
      </c>
      <c r="AN64" s="25">
        <f t="shared" si="19"/>
        <v>94500</v>
      </c>
      <c r="AO64" s="25"/>
      <c r="AP64" s="25">
        <f t="shared" si="20"/>
        <v>215460</v>
      </c>
    </row>
    <row r="65" spans="1:42" ht="120" x14ac:dyDescent="0.25">
      <c r="A65" s="15">
        <v>2019</v>
      </c>
      <c r="B65" s="16">
        <v>43495</v>
      </c>
      <c r="C65" s="15" t="s">
        <v>42</v>
      </c>
      <c r="D65" s="15" t="s">
        <v>445</v>
      </c>
      <c r="E65" s="17" t="s">
        <v>446</v>
      </c>
      <c r="F65" s="17" t="s">
        <v>45</v>
      </c>
      <c r="G65" s="18" t="s">
        <v>46</v>
      </c>
      <c r="H65" s="15" t="s">
        <v>447</v>
      </c>
      <c r="I65" s="17" t="s">
        <v>448</v>
      </c>
      <c r="J65" s="17">
        <v>1026277892</v>
      </c>
      <c r="K65" s="17" t="s">
        <v>49</v>
      </c>
      <c r="L65" s="17" t="s">
        <v>50</v>
      </c>
      <c r="M65" s="17" t="s">
        <v>449</v>
      </c>
      <c r="N65" s="17" t="s">
        <v>450</v>
      </c>
      <c r="O65" s="20">
        <v>59220000</v>
      </c>
      <c r="P65" s="17" t="s">
        <v>53</v>
      </c>
      <c r="Q65" s="17" t="s">
        <v>54</v>
      </c>
      <c r="R65" s="17" t="s">
        <v>53</v>
      </c>
      <c r="S65" s="17" t="s">
        <v>53</v>
      </c>
      <c r="T65" s="17"/>
      <c r="U65" s="20">
        <f t="shared" si="5"/>
        <v>59220000</v>
      </c>
      <c r="V65" s="17">
        <v>360</v>
      </c>
      <c r="W65" s="17" t="s">
        <v>55</v>
      </c>
      <c r="X65" s="21">
        <v>43500</v>
      </c>
      <c r="Y65" s="21">
        <v>43864</v>
      </c>
      <c r="Z65" s="17" t="s">
        <v>53</v>
      </c>
      <c r="AA65" s="17" t="s">
        <v>53</v>
      </c>
      <c r="AB65" s="17" t="s">
        <v>53</v>
      </c>
      <c r="AC65" s="17" t="s">
        <v>53</v>
      </c>
      <c r="AD65" s="17" t="s">
        <v>53</v>
      </c>
      <c r="AE65" s="17" t="s">
        <v>53</v>
      </c>
      <c r="AF65" s="17" t="s">
        <v>156</v>
      </c>
      <c r="AG65" s="23">
        <v>0.15833333333333333</v>
      </c>
      <c r="AH65" s="23">
        <v>0.1</v>
      </c>
      <c r="AI65" s="15" t="s">
        <v>57</v>
      </c>
      <c r="AJ65" s="15">
        <f>+AK65/30*27</f>
        <v>4441500</v>
      </c>
      <c r="AK65" s="24">
        <f t="shared" si="21"/>
        <v>4935000</v>
      </c>
      <c r="AL65" s="25">
        <f t="shared" si="22"/>
        <v>1974000</v>
      </c>
      <c r="AM65" s="25">
        <f t="shared" si="18"/>
        <v>315840</v>
      </c>
      <c r="AN65" s="25">
        <f t="shared" si="19"/>
        <v>246750</v>
      </c>
      <c r="AO65" s="28"/>
      <c r="AP65" s="25">
        <f t="shared" si="20"/>
        <v>562590</v>
      </c>
    </row>
    <row r="66" spans="1:42" ht="165" x14ac:dyDescent="0.25">
      <c r="A66" s="15">
        <v>2019</v>
      </c>
      <c r="B66" s="16">
        <v>43496</v>
      </c>
      <c r="C66" s="15" t="s">
        <v>42</v>
      </c>
      <c r="D66" s="15" t="s">
        <v>451</v>
      </c>
      <c r="E66" s="17" t="s">
        <v>452</v>
      </c>
      <c r="F66" s="17" t="s">
        <v>45</v>
      </c>
      <c r="G66" s="18" t="s">
        <v>46</v>
      </c>
      <c r="H66" s="15" t="s">
        <v>453</v>
      </c>
      <c r="I66" s="17" t="s">
        <v>454</v>
      </c>
      <c r="J66" s="17">
        <v>35465903</v>
      </c>
      <c r="K66" s="17" t="s">
        <v>49</v>
      </c>
      <c r="L66" s="17" t="s">
        <v>50</v>
      </c>
      <c r="M66" s="17" t="s">
        <v>455</v>
      </c>
      <c r="N66" s="17" t="s">
        <v>456</v>
      </c>
      <c r="O66" s="20">
        <v>22680000</v>
      </c>
      <c r="P66" s="17" t="s">
        <v>53</v>
      </c>
      <c r="Q66" s="17" t="s">
        <v>54</v>
      </c>
      <c r="R66" s="17" t="s">
        <v>53</v>
      </c>
      <c r="S66" s="17" t="s">
        <v>53</v>
      </c>
      <c r="T66" s="17"/>
      <c r="U66" s="20">
        <f t="shared" si="5"/>
        <v>22680000</v>
      </c>
      <c r="V66" s="17">
        <v>360</v>
      </c>
      <c r="W66" s="17" t="s">
        <v>55</v>
      </c>
      <c r="X66" s="21">
        <v>43500</v>
      </c>
      <c r="Y66" s="21">
        <v>43864</v>
      </c>
      <c r="Z66" s="17" t="s">
        <v>53</v>
      </c>
      <c r="AA66" s="17" t="s">
        <v>53</v>
      </c>
      <c r="AB66" s="17" t="s">
        <v>53</v>
      </c>
      <c r="AC66" s="17" t="s">
        <v>53</v>
      </c>
      <c r="AD66" s="17" t="s">
        <v>53</v>
      </c>
      <c r="AE66" s="17" t="s">
        <v>53</v>
      </c>
      <c r="AF66" s="17" t="s">
        <v>282</v>
      </c>
      <c r="AG66" s="23">
        <v>0.15833333333333333</v>
      </c>
      <c r="AH66" s="23">
        <v>0.1</v>
      </c>
      <c r="AI66" s="15" t="s">
        <v>57</v>
      </c>
      <c r="AJ66" s="15">
        <f>+AK66/30*27</f>
        <v>1701000</v>
      </c>
      <c r="AK66" s="24">
        <f t="shared" si="21"/>
        <v>1890000</v>
      </c>
      <c r="AL66" s="25">
        <f t="shared" si="22"/>
        <v>756000</v>
      </c>
      <c r="AM66" s="25">
        <f t="shared" si="18"/>
        <v>120960</v>
      </c>
      <c r="AN66" s="25">
        <f t="shared" si="19"/>
        <v>94500</v>
      </c>
      <c r="AO66" s="28"/>
      <c r="AP66" s="25">
        <f t="shared" si="20"/>
        <v>215460</v>
      </c>
    </row>
    <row r="67" spans="1:42" ht="90" x14ac:dyDescent="0.25">
      <c r="A67" s="15">
        <v>2019</v>
      </c>
      <c r="B67" s="16">
        <v>43496</v>
      </c>
      <c r="C67" s="15" t="s">
        <v>42</v>
      </c>
      <c r="D67" s="15" t="s">
        <v>457</v>
      </c>
      <c r="E67" s="17" t="s">
        <v>458</v>
      </c>
      <c r="F67" s="17" t="s">
        <v>45</v>
      </c>
      <c r="G67" s="18" t="s">
        <v>46</v>
      </c>
      <c r="H67" s="15" t="s">
        <v>459</v>
      </c>
      <c r="I67" s="17" t="s">
        <v>460</v>
      </c>
      <c r="J67" s="17">
        <v>1074129230</v>
      </c>
      <c r="K67" s="17" t="s">
        <v>49</v>
      </c>
      <c r="L67" s="17" t="s">
        <v>50</v>
      </c>
      <c r="M67" s="17" t="s">
        <v>461</v>
      </c>
      <c r="N67" s="17" t="s">
        <v>462</v>
      </c>
      <c r="O67" s="20">
        <v>59220000</v>
      </c>
      <c r="P67" s="17" t="s">
        <v>53</v>
      </c>
      <c r="Q67" s="17" t="s">
        <v>54</v>
      </c>
      <c r="R67" s="17" t="s">
        <v>53</v>
      </c>
      <c r="S67" s="17" t="s">
        <v>53</v>
      </c>
      <c r="T67" s="17"/>
      <c r="U67" s="20">
        <f t="shared" si="5"/>
        <v>59220000</v>
      </c>
      <c r="V67" s="17">
        <v>360</v>
      </c>
      <c r="W67" s="17" t="s">
        <v>55</v>
      </c>
      <c r="X67" s="21">
        <v>43500</v>
      </c>
      <c r="Y67" s="21">
        <v>43864</v>
      </c>
      <c r="Z67" s="17" t="s">
        <v>53</v>
      </c>
      <c r="AA67" s="17" t="s">
        <v>53</v>
      </c>
      <c r="AB67" s="17" t="s">
        <v>53</v>
      </c>
      <c r="AC67" s="17" t="s">
        <v>53</v>
      </c>
      <c r="AD67" s="17" t="s">
        <v>53</v>
      </c>
      <c r="AE67" s="17" t="s">
        <v>53</v>
      </c>
      <c r="AF67" s="17" t="s">
        <v>156</v>
      </c>
      <c r="AG67" s="23">
        <v>0.15833333333333333</v>
      </c>
      <c r="AH67" s="23">
        <v>0.1</v>
      </c>
      <c r="AI67" s="15" t="s">
        <v>57</v>
      </c>
      <c r="AJ67" s="15">
        <f>+AK67/30*27</f>
        <v>4441500</v>
      </c>
      <c r="AK67" s="24">
        <f t="shared" si="21"/>
        <v>4935000</v>
      </c>
      <c r="AL67" s="25">
        <f t="shared" si="22"/>
        <v>1974000</v>
      </c>
      <c r="AM67" s="25">
        <f t="shared" si="18"/>
        <v>315840</v>
      </c>
      <c r="AN67" s="25">
        <f t="shared" si="19"/>
        <v>246750</v>
      </c>
      <c r="AO67" s="28"/>
      <c r="AP67" s="25">
        <f t="shared" si="20"/>
        <v>562590</v>
      </c>
    </row>
    <row r="68" spans="1:42" ht="60" x14ac:dyDescent="0.25">
      <c r="A68" s="15">
        <v>2019</v>
      </c>
      <c r="B68" s="16">
        <v>43466</v>
      </c>
      <c r="C68" s="15" t="s">
        <v>42</v>
      </c>
      <c r="D68" s="15" t="s">
        <v>463</v>
      </c>
      <c r="E68" s="17" t="s">
        <v>464</v>
      </c>
      <c r="F68" s="17" t="s">
        <v>45</v>
      </c>
      <c r="G68" s="18" t="s">
        <v>46</v>
      </c>
      <c r="H68" s="15" t="s">
        <v>465</v>
      </c>
      <c r="I68" s="17" t="s">
        <v>466</v>
      </c>
      <c r="J68" s="17">
        <v>1022990524</v>
      </c>
      <c r="K68" s="17" t="s">
        <v>49</v>
      </c>
      <c r="L68" s="17" t="s">
        <v>50</v>
      </c>
      <c r="M68" s="17" t="s">
        <v>467</v>
      </c>
      <c r="N68" s="17" t="s">
        <v>468</v>
      </c>
      <c r="O68" s="20">
        <v>35280000</v>
      </c>
      <c r="P68" s="17" t="s">
        <v>53</v>
      </c>
      <c r="Q68" s="17" t="s">
        <v>54</v>
      </c>
      <c r="R68" s="17" t="s">
        <v>53</v>
      </c>
      <c r="S68" s="17" t="s">
        <v>53</v>
      </c>
      <c r="T68" s="17"/>
      <c r="U68" s="20">
        <f t="shared" si="5"/>
        <v>35280000</v>
      </c>
      <c r="V68" s="17">
        <v>360</v>
      </c>
      <c r="W68" s="17" t="s">
        <v>55</v>
      </c>
      <c r="X68" s="21">
        <v>43500</v>
      </c>
      <c r="Y68" s="21">
        <v>43864</v>
      </c>
      <c r="Z68" s="17" t="s">
        <v>53</v>
      </c>
      <c r="AA68" s="17" t="s">
        <v>53</v>
      </c>
      <c r="AB68" s="17" t="s">
        <v>53</v>
      </c>
      <c r="AC68" s="17" t="s">
        <v>53</v>
      </c>
      <c r="AD68" s="17" t="s">
        <v>53</v>
      </c>
      <c r="AE68" s="17" t="s">
        <v>53</v>
      </c>
      <c r="AF68" s="17"/>
      <c r="AG68" s="23">
        <v>0.15833333333333333</v>
      </c>
      <c r="AH68" s="23">
        <v>0.1</v>
      </c>
      <c r="AI68" s="15" t="s">
        <v>57</v>
      </c>
      <c r="AJ68" s="15">
        <f>+AK68/30*27</f>
        <v>2646000</v>
      </c>
      <c r="AK68" s="24">
        <f t="shared" si="21"/>
        <v>2940000</v>
      </c>
      <c r="AL68" s="25">
        <f t="shared" si="22"/>
        <v>1176000</v>
      </c>
      <c r="AM68" s="25">
        <f t="shared" si="18"/>
        <v>188160</v>
      </c>
      <c r="AN68" s="25">
        <f t="shared" si="19"/>
        <v>147000</v>
      </c>
      <c r="AO68" s="28"/>
      <c r="AP68" s="25">
        <f t="shared" si="20"/>
        <v>335160</v>
      </c>
    </row>
    <row r="69" spans="1:42" ht="45" x14ac:dyDescent="0.25">
      <c r="A69" s="15">
        <v>2019</v>
      </c>
      <c r="B69" s="16">
        <v>43496</v>
      </c>
      <c r="C69" s="15" t="s">
        <v>42</v>
      </c>
      <c r="D69" s="15" t="s">
        <v>469</v>
      </c>
      <c r="E69" s="17" t="s">
        <v>470</v>
      </c>
      <c r="F69" s="17" t="s">
        <v>45</v>
      </c>
      <c r="G69" s="18" t="s">
        <v>46</v>
      </c>
      <c r="H69" s="15" t="s">
        <v>471</v>
      </c>
      <c r="I69" s="17" t="s">
        <v>472</v>
      </c>
      <c r="J69" s="17">
        <v>1010160606</v>
      </c>
      <c r="K69" s="17" t="s">
        <v>49</v>
      </c>
      <c r="L69" s="17" t="s">
        <v>50</v>
      </c>
      <c r="M69" s="17" t="s">
        <v>473</v>
      </c>
      <c r="N69" s="17" t="s">
        <v>474</v>
      </c>
      <c r="O69" s="20">
        <v>39756000</v>
      </c>
      <c r="P69" s="17" t="s">
        <v>53</v>
      </c>
      <c r="Q69" s="17" t="s">
        <v>54</v>
      </c>
      <c r="R69" s="17" t="s">
        <v>53</v>
      </c>
      <c r="S69" s="17" t="s">
        <v>53</v>
      </c>
      <c r="T69" s="17"/>
      <c r="U69" s="20">
        <f t="shared" ref="U69:U105" si="23">+T69+O69</f>
        <v>39756000</v>
      </c>
      <c r="V69" s="17">
        <v>360</v>
      </c>
      <c r="W69" s="17" t="s">
        <v>71</v>
      </c>
      <c r="X69" s="21">
        <v>43500</v>
      </c>
      <c r="Y69" s="21">
        <v>43864</v>
      </c>
      <c r="Z69" s="17" t="s">
        <v>53</v>
      </c>
      <c r="AA69" s="17" t="s">
        <v>53</v>
      </c>
      <c r="AB69" s="17" t="s">
        <v>53</v>
      </c>
      <c r="AC69" s="17" t="s">
        <v>53</v>
      </c>
      <c r="AD69" s="17" t="s">
        <v>53</v>
      </c>
      <c r="AE69" s="17" t="s">
        <v>53</v>
      </c>
      <c r="AF69" s="17" t="s">
        <v>282</v>
      </c>
      <c r="AG69" s="23">
        <v>0.15833333333333333</v>
      </c>
      <c r="AH69" s="23">
        <v>0.1</v>
      </c>
      <c r="AI69" s="15" t="s">
        <v>57</v>
      </c>
      <c r="AJ69" s="24">
        <f>+AK69/30*27</f>
        <v>2981700</v>
      </c>
      <c r="AK69" s="24">
        <f t="shared" si="21"/>
        <v>3313000</v>
      </c>
      <c r="AL69" s="25">
        <f t="shared" si="22"/>
        <v>1325200</v>
      </c>
      <c r="AM69" s="25">
        <f t="shared" si="18"/>
        <v>212032</v>
      </c>
      <c r="AN69" s="25">
        <f t="shared" si="19"/>
        <v>165650</v>
      </c>
      <c r="AO69" s="28"/>
      <c r="AP69" s="25">
        <f t="shared" si="20"/>
        <v>377682</v>
      </c>
    </row>
    <row r="70" spans="1:42" ht="120" x14ac:dyDescent="0.25">
      <c r="A70" s="15">
        <v>2019</v>
      </c>
      <c r="B70" s="16">
        <v>43500</v>
      </c>
      <c r="C70" s="15" t="s">
        <v>42</v>
      </c>
      <c r="D70" s="15" t="s">
        <v>475</v>
      </c>
      <c r="E70" s="17" t="s">
        <v>476</v>
      </c>
      <c r="F70" s="17" t="s">
        <v>45</v>
      </c>
      <c r="G70" s="18" t="s">
        <v>46</v>
      </c>
      <c r="H70" s="15" t="s">
        <v>477</v>
      </c>
      <c r="I70" s="17" t="s">
        <v>478</v>
      </c>
      <c r="J70" s="17">
        <v>80538280</v>
      </c>
      <c r="K70" s="17" t="s">
        <v>49</v>
      </c>
      <c r="L70" s="17" t="s">
        <v>479</v>
      </c>
      <c r="M70" s="17" t="s">
        <v>480</v>
      </c>
      <c r="N70" s="17" t="s">
        <v>481</v>
      </c>
      <c r="O70" s="20">
        <v>61740000</v>
      </c>
      <c r="P70" s="17" t="s">
        <v>53</v>
      </c>
      <c r="Q70" s="17" t="s">
        <v>54</v>
      </c>
      <c r="R70" s="17" t="s">
        <v>53</v>
      </c>
      <c r="S70" s="17" t="s">
        <v>53</v>
      </c>
      <c r="T70" s="17"/>
      <c r="U70" s="20">
        <f t="shared" si="23"/>
        <v>61740000</v>
      </c>
      <c r="V70" s="17">
        <v>360</v>
      </c>
      <c r="W70" s="17" t="s">
        <v>55</v>
      </c>
      <c r="X70" s="21">
        <v>43501</v>
      </c>
      <c r="Y70" s="21">
        <v>43865</v>
      </c>
      <c r="Z70" s="17" t="s">
        <v>53</v>
      </c>
      <c r="AA70" s="17" t="s">
        <v>53</v>
      </c>
      <c r="AB70" s="17" t="s">
        <v>53</v>
      </c>
      <c r="AC70" s="17" t="s">
        <v>53</v>
      </c>
      <c r="AD70" s="17" t="s">
        <v>53</v>
      </c>
      <c r="AE70" s="17" t="s">
        <v>53</v>
      </c>
      <c r="AF70" s="22" t="s">
        <v>135</v>
      </c>
      <c r="AG70" s="23">
        <v>0.15555555555555556</v>
      </c>
      <c r="AH70" s="23">
        <v>0.1</v>
      </c>
      <c r="AI70" s="15" t="s">
        <v>57</v>
      </c>
      <c r="AJ70" s="15">
        <f>+AK70/30*26</f>
        <v>4459000</v>
      </c>
      <c r="AK70" s="24">
        <f t="shared" si="21"/>
        <v>5145000</v>
      </c>
      <c r="AL70" s="25">
        <f t="shared" si="22"/>
        <v>2058000</v>
      </c>
      <c r="AM70" s="25">
        <f t="shared" si="18"/>
        <v>329280</v>
      </c>
      <c r="AN70" s="25">
        <f t="shared" si="19"/>
        <v>257250</v>
      </c>
      <c r="AO70" s="28"/>
      <c r="AP70" s="25">
        <f t="shared" si="20"/>
        <v>586530</v>
      </c>
    </row>
    <row r="71" spans="1:42" ht="120" x14ac:dyDescent="0.25">
      <c r="A71" s="15">
        <v>2019</v>
      </c>
      <c r="B71" s="16">
        <v>43497</v>
      </c>
      <c r="C71" s="15" t="s">
        <v>42</v>
      </c>
      <c r="D71" s="15" t="s">
        <v>482</v>
      </c>
      <c r="E71" s="17" t="s">
        <v>483</v>
      </c>
      <c r="F71" s="17" t="s">
        <v>45</v>
      </c>
      <c r="G71" s="18" t="s">
        <v>46</v>
      </c>
      <c r="H71" s="15" t="s">
        <v>484</v>
      </c>
      <c r="I71" s="17" t="s">
        <v>485</v>
      </c>
      <c r="J71" s="17">
        <v>1012446237</v>
      </c>
      <c r="K71" s="17" t="s">
        <v>49</v>
      </c>
      <c r="L71" s="17" t="s">
        <v>50</v>
      </c>
      <c r="M71" s="17" t="s">
        <v>486</v>
      </c>
      <c r="N71" s="17" t="s">
        <v>487</v>
      </c>
      <c r="O71" s="20">
        <v>22680000</v>
      </c>
      <c r="P71" s="17" t="s">
        <v>53</v>
      </c>
      <c r="Q71" s="17" t="s">
        <v>54</v>
      </c>
      <c r="R71" s="17" t="s">
        <v>53</v>
      </c>
      <c r="S71" s="17" t="s">
        <v>53</v>
      </c>
      <c r="T71" s="17"/>
      <c r="U71" s="20">
        <f t="shared" si="23"/>
        <v>22680000</v>
      </c>
      <c r="V71" s="17">
        <v>360</v>
      </c>
      <c r="W71" s="17" t="s">
        <v>55</v>
      </c>
      <c r="X71" s="21">
        <v>43501</v>
      </c>
      <c r="Y71" s="21">
        <v>43865</v>
      </c>
      <c r="Z71" s="17" t="s">
        <v>53</v>
      </c>
      <c r="AA71" s="17" t="s">
        <v>53</v>
      </c>
      <c r="AB71" s="17" t="s">
        <v>53</v>
      </c>
      <c r="AC71" s="17" t="s">
        <v>53</v>
      </c>
      <c r="AD71" s="17" t="s">
        <v>53</v>
      </c>
      <c r="AE71" s="17" t="s">
        <v>53</v>
      </c>
      <c r="AF71" s="22" t="s">
        <v>210</v>
      </c>
      <c r="AG71" s="23">
        <v>0.15555555555555556</v>
      </c>
      <c r="AH71" s="23">
        <v>0.1</v>
      </c>
      <c r="AI71" s="15" t="s">
        <v>57</v>
      </c>
      <c r="AJ71" s="15"/>
      <c r="AK71" s="24">
        <f t="shared" si="21"/>
        <v>1890000</v>
      </c>
      <c r="AL71" s="25">
        <v>828116</v>
      </c>
      <c r="AM71" s="25">
        <f>ROUND(+AL71*0.16,1)</f>
        <v>132498.6</v>
      </c>
      <c r="AN71" s="25">
        <f t="shared" si="19"/>
        <v>103514.5</v>
      </c>
      <c r="AO71" s="25">
        <f>+AL71*0.53%</f>
        <v>4389.0147999999999</v>
      </c>
      <c r="AP71" s="25">
        <f t="shared" si="20"/>
        <v>240402.11480000001</v>
      </c>
    </row>
    <row r="72" spans="1:42" ht="165" x14ac:dyDescent="0.25">
      <c r="A72" s="15">
        <v>2019</v>
      </c>
      <c r="B72" s="16">
        <v>43500</v>
      </c>
      <c r="C72" s="15" t="s">
        <v>42</v>
      </c>
      <c r="D72" s="15" t="s">
        <v>488</v>
      </c>
      <c r="E72" s="17" t="s">
        <v>489</v>
      </c>
      <c r="F72" s="17" t="s">
        <v>45</v>
      </c>
      <c r="G72" s="18" t="s">
        <v>46</v>
      </c>
      <c r="H72" s="15" t="s">
        <v>490</v>
      </c>
      <c r="I72" s="15" t="s">
        <v>491</v>
      </c>
      <c r="J72" s="15">
        <v>17639781</v>
      </c>
      <c r="K72" s="17" t="s">
        <v>49</v>
      </c>
      <c r="L72" s="17" t="s">
        <v>50</v>
      </c>
      <c r="M72" s="15" t="s">
        <v>492</v>
      </c>
      <c r="N72" s="15" t="s">
        <v>493</v>
      </c>
      <c r="O72" s="20">
        <v>28224000</v>
      </c>
      <c r="P72" s="17" t="s">
        <v>53</v>
      </c>
      <c r="Q72" s="17" t="s">
        <v>54</v>
      </c>
      <c r="R72" s="17" t="s">
        <v>53</v>
      </c>
      <c r="S72" s="17" t="s">
        <v>53</v>
      </c>
      <c r="T72" s="17"/>
      <c r="U72" s="20">
        <f t="shared" si="23"/>
        <v>28224000</v>
      </c>
      <c r="V72" s="17">
        <v>360</v>
      </c>
      <c r="W72" s="17" t="s">
        <v>55</v>
      </c>
      <c r="X72" s="21">
        <v>43501</v>
      </c>
      <c r="Y72" s="16">
        <v>43865</v>
      </c>
      <c r="Z72" s="17" t="s">
        <v>53</v>
      </c>
      <c r="AA72" s="17" t="s">
        <v>53</v>
      </c>
      <c r="AB72" s="17" t="s">
        <v>53</v>
      </c>
      <c r="AC72" s="17" t="s">
        <v>53</v>
      </c>
      <c r="AD72" s="17" t="s">
        <v>53</v>
      </c>
      <c r="AE72" s="17" t="s">
        <v>53</v>
      </c>
      <c r="AF72" s="22"/>
      <c r="AG72" s="23">
        <v>0.15555555555555556</v>
      </c>
      <c r="AH72" s="23">
        <v>0.1</v>
      </c>
      <c r="AI72" s="15" t="s">
        <v>57</v>
      </c>
      <c r="AJ72" s="15"/>
      <c r="AK72" s="24">
        <f t="shared" si="21"/>
        <v>2352000</v>
      </c>
      <c r="AL72" s="25">
        <f t="shared" si="22"/>
        <v>940800</v>
      </c>
      <c r="AM72" s="25">
        <f t="shared" si="18"/>
        <v>150528</v>
      </c>
      <c r="AN72" s="25">
        <f t="shared" si="19"/>
        <v>117600</v>
      </c>
      <c r="AO72" s="28"/>
      <c r="AP72" s="25">
        <f t="shared" si="20"/>
        <v>268128</v>
      </c>
    </row>
    <row r="73" spans="1:42" ht="150" x14ac:dyDescent="0.25">
      <c r="A73" s="15">
        <v>2019</v>
      </c>
      <c r="B73" s="16">
        <v>43502</v>
      </c>
      <c r="C73" s="15" t="s">
        <v>42</v>
      </c>
      <c r="D73" s="15" t="s">
        <v>494</v>
      </c>
      <c r="E73" s="17" t="s">
        <v>495</v>
      </c>
      <c r="F73" s="17" t="s">
        <v>45</v>
      </c>
      <c r="G73" s="18" t="s">
        <v>46</v>
      </c>
      <c r="H73" s="15" t="s">
        <v>496</v>
      </c>
      <c r="I73" s="17" t="s">
        <v>497</v>
      </c>
      <c r="J73" s="17">
        <v>40037804</v>
      </c>
      <c r="K73" s="17" t="s">
        <v>49</v>
      </c>
      <c r="L73" s="17" t="s">
        <v>50</v>
      </c>
      <c r="M73" s="17" t="s">
        <v>498</v>
      </c>
      <c r="N73" s="17" t="s">
        <v>499</v>
      </c>
      <c r="O73" s="20">
        <v>102000000</v>
      </c>
      <c r="P73" s="17" t="s">
        <v>53</v>
      </c>
      <c r="Q73" s="17" t="s">
        <v>54</v>
      </c>
      <c r="R73" s="17" t="s">
        <v>53</v>
      </c>
      <c r="S73" s="17" t="s">
        <v>53</v>
      </c>
      <c r="T73" s="17"/>
      <c r="U73" s="20">
        <f t="shared" si="23"/>
        <v>102000000</v>
      </c>
      <c r="V73" s="17">
        <v>360</v>
      </c>
      <c r="W73" s="17" t="s">
        <v>55</v>
      </c>
      <c r="X73" s="21">
        <v>43503</v>
      </c>
      <c r="Y73" s="16">
        <v>43867</v>
      </c>
      <c r="Z73" s="17" t="s">
        <v>53</v>
      </c>
      <c r="AA73" s="17" t="s">
        <v>53</v>
      </c>
      <c r="AB73" s="17" t="s">
        <v>53</v>
      </c>
      <c r="AC73" s="17" t="s">
        <v>53</v>
      </c>
      <c r="AD73" s="17" t="s">
        <v>53</v>
      </c>
      <c r="AE73" s="17" t="s">
        <v>53</v>
      </c>
      <c r="AF73" s="22" t="s">
        <v>64</v>
      </c>
      <c r="AG73" s="23">
        <v>0.15</v>
      </c>
      <c r="AH73" s="23">
        <v>0.1</v>
      </c>
      <c r="AI73" s="15" t="s">
        <v>57</v>
      </c>
      <c r="AJ73" s="15"/>
      <c r="AK73" s="24">
        <f t="shared" si="21"/>
        <v>8500000</v>
      </c>
      <c r="AL73" s="25">
        <f t="shared" si="22"/>
        <v>3400000</v>
      </c>
      <c r="AM73" s="25">
        <f t="shared" si="18"/>
        <v>544000</v>
      </c>
      <c r="AN73" s="25">
        <f t="shared" si="19"/>
        <v>425000</v>
      </c>
      <c r="AO73" s="28"/>
      <c r="AP73" s="25">
        <f t="shared" si="20"/>
        <v>969000</v>
      </c>
    </row>
    <row r="74" spans="1:42" ht="135" x14ac:dyDescent="0.25">
      <c r="A74" s="15">
        <v>2019</v>
      </c>
      <c r="B74" s="16">
        <v>43502</v>
      </c>
      <c r="C74" s="15" t="s">
        <v>42</v>
      </c>
      <c r="D74" s="15" t="s">
        <v>500</v>
      </c>
      <c r="E74" s="17" t="s">
        <v>501</v>
      </c>
      <c r="F74" s="17" t="s">
        <v>45</v>
      </c>
      <c r="G74" s="18" t="s">
        <v>46</v>
      </c>
      <c r="H74" s="15" t="s">
        <v>502</v>
      </c>
      <c r="I74" s="17" t="s">
        <v>503</v>
      </c>
      <c r="J74" s="17">
        <v>1915189</v>
      </c>
      <c r="K74" s="17" t="s">
        <v>49</v>
      </c>
      <c r="L74" s="17" t="s">
        <v>50</v>
      </c>
      <c r="M74" s="17" t="s">
        <v>504</v>
      </c>
      <c r="N74" s="17" t="s">
        <v>505</v>
      </c>
      <c r="O74" s="20">
        <v>16380000</v>
      </c>
      <c r="P74" s="17" t="s">
        <v>53</v>
      </c>
      <c r="Q74" s="17" t="s">
        <v>54</v>
      </c>
      <c r="R74" s="17" t="s">
        <v>53</v>
      </c>
      <c r="S74" s="17" t="s">
        <v>53</v>
      </c>
      <c r="T74" s="17"/>
      <c r="U74" s="20">
        <f t="shared" si="23"/>
        <v>16380000</v>
      </c>
      <c r="V74" s="17">
        <v>360</v>
      </c>
      <c r="W74" s="17" t="s">
        <v>55</v>
      </c>
      <c r="X74" s="21">
        <v>43507</v>
      </c>
      <c r="Y74" s="21">
        <v>43871</v>
      </c>
      <c r="Z74" s="17" t="s">
        <v>53</v>
      </c>
      <c r="AA74" s="17" t="s">
        <v>53</v>
      </c>
      <c r="AB74" s="17" t="s">
        <v>53</v>
      </c>
      <c r="AC74" s="17" t="s">
        <v>53</v>
      </c>
      <c r="AD74" s="17" t="s">
        <v>53</v>
      </c>
      <c r="AE74" s="17" t="s">
        <v>53</v>
      </c>
      <c r="AF74" s="22" t="s">
        <v>332</v>
      </c>
      <c r="AG74" s="23">
        <v>0.11269349845201239</v>
      </c>
      <c r="AH74" s="23">
        <v>0.1</v>
      </c>
      <c r="AI74" s="15" t="s">
        <v>57</v>
      </c>
      <c r="AJ74" s="15"/>
      <c r="AK74" s="27"/>
      <c r="AL74" s="28"/>
      <c r="AM74" s="28"/>
      <c r="AN74" s="28"/>
      <c r="AO74" s="28"/>
      <c r="AP74" s="28"/>
    </row>
    <row r="75" spans="1:42" ht="270" x14ac:dyDescent="0.25">
      <c r="A75" s="15">
        <v>2019</v>
      </c>
      <c r="B75" s="16">
        <v>43503</v>
      </c>
      <c r="C75" s="15" t="s">
        <v>42</v>
      </c>
      <c r="D75" s="15" t="s">
        <v>506</v>
      </c>
      <c r="E75" s="17" t="s">
        <v>507</v>
      </c>
      <c r="F75" s="17" t="s">
        <v>45</v>
      </c>
      <c r="G75" s="18" t="s">
        <v>46</v>
      </c>
      <c r="H75" s="15" t="s">
        <v>508</v>
      </c>
      <c r="I75" s="17" t="s">
        <v>509</v>
      </c>
      <c r="J75" s="17">
        <v>1022998108</v>
      </c>
      <c r="K75" s="17" t="s">
        <v>49</v>
      </c>
      <c r="L75" s="17" t="s">
        <v>125</v>
      </c>
      <c r="M75" s="17" t="s">
        <v>510</v>
      </c>
      <c r="N75" s="17" t="s">
        <v>511</v>
      </c>
      <c r="O75" s="20">
        <v>34800000</v>
      </c>
      <c r="P75" s="17" t="s">
        <v>53</v>
      </c>
      <c r="Q75" s="17" t="s">
        <v>54</v>
      </c>
      <c r="R75" s="17" t="s">
        <v>53</v>
      </c>
      <c r="S75" s="17" t="s">
        <v>53</v>
      </c>
      <c r="T75" s="17"/>
      <c r="U75" s="20">
        <f t="shared" si="23"/>
        <v>34800000</v>
      </c>
      <c r="V75" s="17">
        <v>360</v>
      </c>
      <c r="W75" s="17" t="s">
        <v>55</v>
      </c>
      <c r="X75" s="21">
        <v>43508</v>
      </c>
      <c r="Y75" s="21">
        <v>43872</v>
      </c>
      <c r="Z75" s="17" t="s">
        <v>53</v>
      </c>
      <c r="AA75" s="17" t="s">
        <v>53</v>
      </c>
      <c r="AB75" s="17" t="s">
        <v>53</v>
      </c>
      <c r="AC75" s="17" t="s">
        <v>53</v>
      </c>
      <c r="AD75" s="17" t="s">
        <v>53</v>
      </c>
      <c r="AE75" s="17" t="s">
        <v>53</v>
      </c>
      <c r="AF75" s="22" t="s">
        <v>263</v>
      </c>
      <c r="AG75" s="23">
        <v>0.13611112068965517</v>
      </c>
      <c r="AH75" s="23">
        <v>0.1</v>
      </c>
      <c r="AI75" s="15" t="s">
        <v>57</v>
      </c>
      <c r="AJ75" s="15"/>
      <c r="AK75" s="24">
        <f t="shared" ref="AK75:AK82" si="24">+O75/12</f>
        <v>2900000</v>
      </c>
      <c r="AL75" s="25">
        <f>+AK75*0.4</f>
        <v>1160000</v>
      </c>
      <c r="AM75" s="25">
        <f>+AL75*0.16</f>
        <v>185600</v>
      </c>
      <c r="AN75" s="25">
        <f>+AL75*0.125</f>
        <v>145000</v>
      </c>
      <c r="AO75" s="25">
        <f>+AL75*0.53%</f>
        <v>6148</v>
      </c>
      <c r="AP75" s="25">
        <f>+AM75+AN75+AO75</f>
        <v>336748</v>
      </c>
    </row>
    <row r="76" spans="1:42" ht="120" x14ac:dyDescent="0.25">
      <c r="A76" s="35">
        <v>2019</v>
      </c>
      <c r="B76" s="36">
        <v>43509</v>
      </c>
      <c r="C76" s="35" t="s">
        <v>512</v>
      </c>
      <c r="D76" s="35" t="s">
        <v>513</v>
      </c>
      <c r="E76" s="37" t="s">
        <v>514</v>
      </c>
      <c r="F76" s="37" t="s">
        <v>515</v>
      </c>
      <c r="G76" s="38">
        <v>6</v>
      </c>
      <c r="H76" s="35" t="s">
        <v>516</v>
      </c>
      <c r="I76" s="37" t="s">
        <v>517</v>
      </c>
      <c r="J76" s="37">
        <v>52557243</v>
      </c>
      <c r="K76" s="37" t="s">
        <v>49</v>
      </c>
      <c r="L76" s="37" t="s">
        <v>107</v>
      </c>
      <c r="M76" s="37" t="s">
        <v>518</v>
      </c>
      <c r="N76" s="37" t="s">
        <v>519</v>
      </c>
      <c r="O76" s="39">
        <v>16800000</v>
      </c>
      <c r="P76" s="37" t="s">
        <v>53</v>
      </c>
      <c r="Q76" s="37" t="s">
        <v>54</v>
      </c>
      <c r="R76" s="37" t="s">
        <v>53</v>
      </c>
      <c r="S76" s="37" t="s">
        <v>53</v>
      </c>
      <c r="T76" s="37"/>
      <c r="U76" s="20">
        <f t="shared" si="23"/>
        <v>16800000</v>
      </c>
      <c r="V76" s="37">
        <f>8*30+15</f>
        <v>255</v>
      </c>
      <c r="W76" s="37" t="s">
        <v>520</v>
      </c>
      <c r="X76" s="40">
        <v>43511</v>
      </c>
      <c r="Y76" s="40">
        <v>43767</v>
      </c>
      <c r="Z76" s="37" t="s">
        <v>53</v>
      </c>
      <c r="AA76" s="37" t="s">
        <v>53</v>
      </c>
      <c r="AB76" s="37" t="s">
        <v>53</v>
      </c>
      <c r="AC76" s="37" t="s">
        <v>53</v>
      </c>
      <c r="AD76" s="37" t="s">
        <v>53</v>
      </c>
      <c r="AE76" s="37" t="s">
        <v>53</v>
      </c>
      <c r="AF76" s="35" t="s">
        <v>521</v>
      </c>
      <c r="AG76" s="41">
        <v>0.125</v>
      </c>
      <c r="AH76" s="41">
        <v>0.1</v>
      </c>
      <c r="AI76" s="35" t="s">
        <v>57</v>
      </c>
      <c r="AJ76" s="35"/>
      <c r="AK76" s="24">
        <f>+U76/8.5</f>
        <v>1976470.5882352942</v>
      </c>
      <c r="AL76" s="25">
        <f t="shared" ref="AL76:AL82" si="25">+AK76*0.4</f>
        <v>790588.23529411771</v>
      </c>
      <c r="AM76" s="25">
        <f t="shared" ref="AM76:AM82" si="26">+AL76*0.16</f>
        <v>126494.11764705884</v>
      </c>
      <c r="AN76" s="25">
        <f t="shared" ref="AN76:AN82" si="27">+AL76*0.125</f>
        <v>98823.529411764714</v>
      </c>
      <c r="AO76" s="25">
        <f>+AL76*1.05%</f>
        <v>8301.176470588236</v>
      </c>
      <c r="AP76" s="25">
        <f t="shared" ref="AP76:AP82" si="28">+AM76+AN76+AO76</f>
        <v>233618.82352941178</v>
      </c>
    </row>
    <row r="77" spans="1:42" ht="105" x14ac:dyDescent="0.25">
      <c r="A77" s="15">
        <v>2019</v>
      </c>
      <c r="B77" s="16">
        <v>43521</v>
      </c>
      <c r="C77" s="15" t="s">
        <v>42</v>
      </c>
      <c r="D77" s="15" t="s">
        <v>522</v>
      </c>
      <c r="E77" s="17" t="s">
        <v>523</v>
      </c>
      <c r="F77" s="17" t="s">
        <v>524</v>
      </c>
      <c r="G77" s="22" t="s">
        <v>46</v>
      </c>
      <c r="H77" s="17" t="s">
        <v>525</v>
      </c>
      <c r="I77" s="17" t="s">
        <v>526</v>
      </c>
      <c r="J77" s="17">
        <v>1049622527</v>
      </c>
      <c r="K77" s="17" t="s">
        <v>49</v>
      </c>
      <c r="L77" s="17" t="s">
        <v>527</v>
      </c>
      <c r="M77" s="17" t="s">
        <v>528</v>
      </c>
      <c r="N77" s="17" t="s">
        <v>529</v>
      </c>
      <c r="O77" s="20">
        <v>57739000</v>
      </c>
      <c r="P77" s="17" t="s">
        <v>53</v>
      </c>
      <c r="Q77" s="17" t="s">
        <v>54</v>
      </c>
      <c r="R77" s="17" t="s">
        <v>53</v>
      </c>
      <c r="S77" s="17" t="s">
        <v>53</v>
      </c>
      <c r="T77" s="17"/>
      <c r="U77" s="20">
        <f t="shared" si="23"/>
        <v>57739000</v>
      </c>
      <c r="V77" s="17">
        <f>11*30</f>
        <v>330</v>
      </c>
      <c r="W77" s="17" t="s">
        <v>530</v>
      </c>
      <c r="X77" s="21">
        <v>43523</v>
      </c>
      <c r="Y77" s="21">
        <v>43856</v>
      </c>
      <c r="Z77" s="17"/>
      <c r="AA77" s="17"/>
      <c r="AB77" s="17"/>
      <c r="AC77" s="17"/>
      <c r="AD77" s="17"/>
      <c r="AE77" s="17"/>
      <c r="AF77" s="17" t="s">
        <v>128</v>
      </c>
      <c r="AG77" s="30">
        <v>0.10303030880340844</v>
      </c>
      <c r="AH77" s="30">
        <v>0.1</v>
      </c>
      <c r="AI77" s="17" t="s">
        <v>57</v>
      </c>
      <c r="AJ77" s="17"/>
      <c r="AK77" s="31">
        <f>+O77/11</f>
        <v>5249000</v>
      </c>
      <c r="AL77" s="25">
        <f t="shared" si="25"/>
        <v>2099600</v>
      </c>
      <c r="AM77" s="25">
        <f t="shared" si="26"/>
        <v>335936</v>
      </c>
      <c r="AN77" s="25">
        <f t="shared" si="27"/>
        <v>262450</v>
      </c>
      <c r="AO77" s="25"/>
      <c r="AP77" s="25">
        <f t="shared" si="28"/>
        <v>598386</v>
      </c>
    </row>
    <row r="78" spans="1:42" ht="60" x14ac:dyDescent="0.25">
      <c r="A78" s="15">
        <v>2019</v>
      </c>
      <c r="B78" s="16">
        <v>43521</v>
      </c>
      <c r="C78" s="15" t="s">
        <v>42</v>
      </c>
      <c r="D78" s="15" t="s">
        <v>531</v>
      </c>
      <c r="E78" s="17" t="s">
        <v>532</v>
      </c>
      <c r="F78" s="17" t="s">
        <v>524</v>
      </c>
      <c r="G78" s="22" t="s">
        <v>46</v>
      </c>
      <c r="H78" s="17" t="s">
        <v>533</v>
      </c>
      <c r="I78" s="17" t="s">
        <v>534</v>
      </c>
      <c r="J78" s="17">
        <v>52662125</v>
      </c>
      <c r="K78" s="17" t="s">
        <v>49</v>
      </c>
      <c r="L78" s="17" t="s">
        <v>50</v>
      </c>
      <c r="M78" s="17" t="s">
        <v>535</v>
      </c>
      <c r="N78" s="17" t="s">
        <v>536</v>
      </c>
      <c r="O78" s="20">
        <v>28875000</v>
      </c>
      <c r="P78" s="17" t="s">
        <v>53</v>
      </c>
      <c r="Q78" s="17" t="s">
        <v>54</v>
      </c>
      <c r="R78" s="17" t="s">
        <v>53</v>
      </c>
      <c r="S78" s="17" t="s">
        <v>53</v>
      </c>
      <c r="T78" s="17"/>
      <c r="U78" s="20">
        <f t="shared" si="23"/>
        <v>28875000</v>
      </c>
      <c r="V78" s="17">
        <f>11*30</f>
        <v>330</v>
      </c>
      <c r="W78" s="17" t="s">
        <v>537</v>
      </c>
      <c r="X78" s="21">
        <v>43528</v>
      </c>
      <c r="Y78" s="21">
        <v>43864</v>
      </c>
      <c r="Z78" s="17"/>
      <c r="AA78" s="17"/>
      <c r="AB78" s="17"/>
      <c r="AC78" s="17"/>
      <c r="AD78" s="17"/>
      <c r="AE78" s="17"/>
      <c r="AF78" s="17" t="s">
        <v>282</v>
      </c>
      <c r="AG78" s="30">
        <v>8.1818181818181818E-2</v>
      </c>
      <c r="AH78" s="30">
        <v>0.1</v>
      </c>
      <c r="AI78" s="17" t="s">
        <v>57</v>
      </c>
      <c r="AJ78" s="17"/>
      <c r="AK78" s="31">
        <f t="shared" si="24"/>
        <v>2406250</v>
      </c>
      <c r="AL78" s="25">
        <f t="shared" si="25"/>
        <v>962500</v>
      </c>
      <c r="AM78" s="25">
        <f t="shared" si="26"/>
        <v>154000</v>
      </c>
      <c r="AN78" s="25">
        <f t="shared" si="27"/>
        <v>120312.5</v>
      </c>
      <c r="AO78" s="25"/>
      <c r="AP78" s="25">
        <f t="shared" si="28"/>
        <v>274312.5</v>
      </c>
    </row>
    <row r="79" spans="1:42" ht="195" x14ac:dyDescent="0.25">
      <c r="A79" s="15">
        <v>2019</v>
      </c>
      <c r="B79" s="16">
        <v>43518</v>
      </c>
      <c r="C79" s="15" t="s">
        <v>512</v>
      </c>
      <c r="D79" s="15" t="s">
        <v>538</v>
      </c>
      <c r="E79" s="17" t="s">
        <v>539</v>
      </c>
      <c r="F79" s="17" t="s">
        <v>540</v>
      </c>
      <c r="G79" s="22">
        <v>2</v>
      </c>
      <c r="H79" s="17" t="s">
        <v>541</v>
      </c>
      <c r="I79" s="17" t="s">
        <v>542</v>
      </c>
      <c r="J79" s="17" t="s">
        <v>543</v>
      </c>
      <c r="K79" s="17" t="s">
        <v>49</v>
      </c>
      <c r="L79" s="17" t="s">
        <v>544</v>
      </c>
      <c r="M79" s="17" t="s">
        <v>545</v>
      </c>
      <c r="N79" s="17" t="s">
        <v>546</v>
      </c>
      <c r="O79" s="20">
        <v>69982095</v>
      </c>
      <c r="P79" s="17" t="s">
        <v>53</v>
      </c>
      <c r="Q79" s="17" t="s">
        <v>54</v>
      </c>
      <c r="R79" s="17" t="s">
        <v>53</v>
      </c>
      <c r="S79" s="17" t="s">
        <v>53</v>
      </c>
      <c r="T79" s="17"/>
      <c r="U79" s="20">
        <f t="shared" si="23"/>
        <v>69982095</v>
      </c>
      <c r="V79" s="17">
        <f>5*30</f>
        <v>150</v>
      </c>
      <c r="W79" s="17" t="s">
        <v>547</v>
      </c>
      <c r="X79" s="21">
        <v>43543</v>
      </c>
      <c r="Y79" s="21">
        <v>43695</v>
      </c>
      <c r="Z79" s="17"/>
      <c r="AA79" s="17"/>
      <c r="AB79" s="17"/>
      <c r="AC79" s="17"/>
      <c r="AD79" s="17"/>
      <c r="AE79" s="17"/>
      <c r="AF79" s="17" t="s">
        <v>548</v>
      </c>
      <c r="AG79" s="30"/>
      <c r="AH79" s="30">
        <v>0.05</v>
      </c>
      <c r="AI79" s="17" t="s">
        <v>57</v>
      </c>
      <c r="AJ79" s="17"/>
      <c r="AK79" s="31">
        <f t="shared" si="24"/>
        <v>5831841.25</v>
      </c>
      <c r="AL79" s="25">
        <f t="shared" si="25"/>
        <v>2332736.5</v>
      </c>
      <c r="AM79" s="25">
        <f t="shared" si="26"/>
        <v>373237.84</v>
      </c>
      <c r="AN79" s="25">
        <f t="shared" si="27"/>
        <v>291592.0625</v>
      </c>
      <c r="AO79" s="25"/>
      <c r="AP79" s="25">
        <f t="shared" si="28"/>
        <v>664829.90250000008</v>
      </c>
    </row>
    <row r="80" spans="1:42" ht="60" x14ac:dyDescent="0.25">
      <c r="A80" s="15">
        <v>2019</v>
      </c>
      <c r="B80" s="16">
        <v>43524</v>
      </c>
      <c r="C80" s="15" t="s">
        <v>42</v>
      </c>
      <c r="D80" s="15" t="s">
        <v>549</v>
      </c>
      <c r="E80" s="17" t="s">
        <v>550</v>
      </c>
      <c r="F80" s="22" t="s">
        <v>515</v>
      </c>
      <c r="G80" s="22">
        <v>13</v>
      </c>
      <c r="H80" s="17" t="s">
        <v>551</v>
      </c>
      <c r="I80" s="17" t="s">
        <v>552</v>
      </c>
      <c r="J80" s="17" t="s">
        <v>553</v>
      </c>
      <c r="K80" s="17" t="s">
        <v>49</v>
      </c>
      <c r="L80" s="17" t="s">
        <v>554</v>
      </c>
      <c r="M80" s="17" t="s">
        <v>555</v>
      </c>
      <c r="N80" s="17" t="s">
        <v>556</v>
      </c>
      <c r="O80" s="20">
        <v>13701780</v>
      </c>
      <c r="P80" s="17" t="s">
        <v>53</v>
      </c>
      <c r="Q80" s="17" t="s">
        <v>54</v>
      </c>
      <c r="R80" s="17" t="s">
        <v>53</v>
      </c>
      <c r="S80" s="17" t="s">
        <v>53</v>
      </c>
      <c r="T80" s="17"/>
      <c r="U80" s="20">
        <f t="shared" si="23"/>
        <v>13701780</v>
      </c>
      <c r="V80" s="17">
        <v>30</v>
      </c>
      <c r="W80" s="17" t="s">
        <v>557</v>
      </c>
      <c r="X80" s="21">
        <v>43537</v>
      </c>
      <c r="Y80" s="21">
        <v>43567</v>
      </c>
      <c r="Z80" s="17"/>
      <c r="AA80" s="17"/>
      <c r="AB80" s="17"/>
      <c r="AC80" s="17"/>
      <c r="AD80" s="17"/>
      <c r="AE80" s="17"/>
      <c r="AF80" s="17" t="s">
        <v>175</v>
      </c>
      <c r="AG80" s="30">
        <v>1</v>
      </c>
      <c r="AH80" s="30">
        <v>1</v>
      </c>
      <c r="AI80" s="17" t="s">
        <v>558</v>
      </c>
      <c r="AJ80" s="17"/>
      <c r="AK80" s="31">
        <f t="shared" si="24"/>
        <v>1141815</v>
      </c>
      <c r="AL80" s="25">
        <f t="shared" si="25"/>
        <v>456726</v>
      </c>
      <c r="AM80" s="25">
        <f t="shared" si="26"/>
        <v>73076.160000000003</v>
      </c>
      <c r="AN80" s="25">
        <f t="shared" si="27"/>
        <v>57090.75</v>
      </c>
      <c r="AO80" s="28"/>
      <c r="AP80" s="25">
        <f t="shared" si="28"/>
        <v>130166.91</v>
      </c>
    </row>
    <row r="81" spans="1:42" ht="45" x14ac:dyDescent="0.25">
      <c r="A81" s="15">
        <v>2019</v>
      </c>
      <c r="B81" s="16">
        <v>43525</v>
      </c>
      <c r="C81" s="15" t="s">
        <v>559</v>
      </c>
      <c r="D81" s="15" t="s">
        <v>560</v>
      </c>
      <c r="E81" s="17" t="s">
        <v>561</v>
      </c>
      <c r="F81" s="22" t="s">
        <v>515</v>
      </c>
      <c r="G81" s="22">
        <v>12</v>
      </c>
      <c r="H81" s="17" t="s">
        <v>562</v>
      </c>
      <c r="I81" s="17" t="s">
        <v>563</v>
      </c>
      <c r="J81" s="17" t="s">
        <v>564</v>
      </c>
      <c r="K81" s="17" t="s">
        <v>49</v>
      </c>
      <c r="L81" s="17" t="s">
        <v>50</v>
      </c>
      <c r="M81" s="17" t="s">
        <v>565</v>
      </c>
      <c r="N81" s="17" t="s">
        <v>566</v>
      </c>
      <c r="O81" s="20">
        <v>10575148</v>
      </c>
      <c r="P81" s="17" t="s">
        <v>53</v>
      </c>
      <c r="Q81" s="17" t="s">
        <v>54</v>
      </c>
      <c r="R81" s="17" t="s">
        <v>53</v>
      </c>
      <c r="S81" s="17" t="s">
        <v>53</v>
      </c>
      <c r="T81" s="17"/>
      <c r="U81" s="20">
        <f t="shared" si="23"/>
        <v>10575148</v>
      </c>
      <c r="V81" s="17">
        <f>3*30</f>
        <v>90</v>
      </c>
      <c r="W81" s="17" t="s">
        <v>370</v>
      </c>
      <c r="X81" s="21">
        <v>43536</v>
      </c>
      <c r="Y81" s="21">
        <v>43627</v>
      </c>
      <c r="Z81" s="17"/>
      <c r="AA81" s="17"/>
      <c r="AB81" s="17"/>
      <c r="AC81" s="17"/>
      <c r="AD81" s="17"/>
      <c r="AE81" s="17"/>
      <c r="AF81" s="17" t="s">
        <v>567</v>
      </c>
      <c r="AG81" s="30"/>
      <c r="AH81" s="30">
        <v>0.05</v>
      </c>
      <c r="AI81" s="17" t="s">
        <v>57</v>
      </c>
      <c r="AJ81" s="17"/>
      <c r="AK81" s="31">
        <f t="shared" si="24"/>
        <v>881262.33333333337</v>
      </c>
      <c r="AL81" s="25">
        <f t="shared" si="25"/>
        <v>352504.93333333335</v>
      </c>
      <c r="AM81" s="25">
        <f t="shared" si="26"/>
        <v>56400.789333333334</v>
      </c>
      <c r="AN81" s="25">
        <f t="shared" si="27"/>
        <v>44063.116666666669</v>
      </c>
      <c r="AO81" s="28"/>
      <c r="AP81" s="25">
        <f t="shared" si="28"/>
        <v>100463.906</v>
      </c>
    </row>
    <row r="82" spans="1:42" ht="45" x14ac:dyDescent="0.25">
      <c r="A82" s="15">
        <v>2019</v>
      </c>
      <c r="B82" s="16">
        <v>43545</v>
      </c>
      <c r="C82" s="15" t="s">
        <v>42</v>
      </c>
      <c r="D82" s="15" t="s">
        <v>568</v>
      </c>
      <c r="E82" s="17" t="s">
        <v>569</v>
      </c>
      <c r="F82" s="22" t="s">
        <v>515</v>
      </c>
      <c r="G82" s="22">
        <v>20</v>
      </c>
      <c r="H82" s="17" t="s">
        <v>570</v>
      </c>
      <c r="I82" s="17" t="s">
        <v>571</v>
      </c>
      <c r="J82" s="17" t="s">
        <v>572</v>
      </c>
      <c r="K82" s="17" t="s">
        <v>573</v>
      </c>
      <c r="L82" s="17" t="s">
        <v>574</v>
      </c>
      <c r="M82" s="17" t="s">
        <v>575</v>
      </c>
      <c r="N82" s="17" t="s">
        <v>576</v>
      </c>
      <c r="O82" s="20">
        <v>7000000</v>
      </c>
      <c r="P82" s="17" t="s">
        <v>53</v>
      </c>
      <c r="Q82" s="17" t="s">
        <v>54</v>
      </c>
      <c r="R82" s="17" t="s">
        <v>53</v>
      </c>
      <c r="S82" s="17" t="s">
        <v>53</v>
      </c>
      <c r="T82" s="17"/>
      <c r="U82" s="20">
        <f t="shared" si="23"/>
        <v>7000000</v>
      </c>
      <c r="V82" s="17">
        <f>30*2</f>
        <v>60</v>
      </c>
      <c r="W82" s="17" t="s">
        <v>577</v>
      </c>
      <c r="X82" s="21">
        <v>43553</v>
      </c>
      <c r="Y82" s="21">
        <v>43613</v>
      </c>
      <c r="Z82" s="17"/>
      <c r="AA82" s="17"/>
      <c r="AB82" s="17"/>
      <c r="AC82" s="17"/>
      <c r="AD82" s="17"/>
      <c r="AE82" s="17"/>
      <c r="AF82" s="17" t="s">
        <v>567</v>
      </c>
      <c r="AG82" s="30"/>
      <c r="AH82" s="30">
        <v>0</v>
      </c>
      <c r="AI82" s="17" t="s">
        <v>57</v>
      </c>
      <c r="AJ82" s="17"/>
      <c r="AK82" s="31">
        <f t="shared" si="24"/>
        <v>583333.33333333337</v>
      </c>
      <c r="AL82" s="25">
        <f t="shared" si="25"/>
        <v>233333.33333333337</v>
      </c>
      <c r="AM82" s="25">
        <f t="shared" si="26"/>
        <v>37333.333333333343</v>
      </c>
      <c r="AN82" s="25">
        <f t="shared" si="27"/>
        <v>29166.666666666672</v>
      </c>
      <c r="AO82" s="28"/>
      <c r="AP82" s="25">
        <f t="shared" si="28"/>
        <v>66500.000000000015</v>
      </c>
    </row>
    <row r="83" spans="1:42" ht="60" x14ac:dyDescent="0.25">
      <c r="A83" s="15">
        <v>2019</v>
      </c>
      <c r="B83" s="16">
        <v>43544</v>
      </c>
      <c r="C83" s="15" t="s">
        <v>578</v>
      </c>
      <c r="D83" s="15"/>
      <c r="E83" s="17">
        <v>36587</v>
      </c>
      <c r="F83" s="17" t="s">
        <v>579</v>
      </c>
      <c r="G83" s="22"/>
      <c r="H83" s="17" t="s">
        <v>580</v>
      </c>
      <c r="I83" s="17" t="s">
        <v>581</v>
      </c>
      <c r="J83" s="17" t="s">
        <v>582</v>
      </c>
      <c r="K83" s="17" t="s">
        <v>583</v>
      </c>
      <c r="L83" s="17" t="s">
        <v>584</v>
      </c>
      <c r="M83" s="17" t="s">
        <v>585</v>
      </c>
      <c r="N83" s="17" t="s">
        <v>586</v>
      </c>
      <c r="O83" s="17">
        <v>75000000</v>
      </c>
      <c r="P83" s="17" t="s">
        <v>53</v>
      </c>
      <c r="Q83" s="17" t="s">
        <v>54</v>
      </c>
      <c r="R83" s="17" t="s">
        <v>53</v>
      </c>
      <c r="S83" s="17" t="s">
        <v>53</v>
      </c>
      <c r="T83" s="17"/>
      <c r="U83" s="20">
        <f t="shared" si="23"/>
        <v>75000000</v>
      </c>
      <c r="V83" s="17">
        <f>30*11</f>
        <v>330</v>
      </c>
      <c r="W83" s="17" t="s">
        <v>530</v>
      </c>
      <c r="X83" s="21">
        <v>43580</v>
      </c>
      <c r="Y83" s="21">
        <v>43914</v>
      </c>
      <c r="Z83" s="17"/>
      <c r="AA83" s="17"/>
      <c r="AB83" s="17"/>
      <c r="AC83" s="17"/>
      <c r="AD83" s="17"/>
      <c r="AE83" s="17"/>
      <c r="AF83" s="17" t="s">
        <v>587</v>
      </c>
      <c r="AG83" s="17"/>
      <c r="AH83" s="17"/>
      <c r="AI83" s="17" t="s">
        <v>57</v>
      </c>
      <c r="AJ83" s="17"/>
      <c r="AK83" s="31"/>
      <c r="AL83" s="28"/>
      <c r="AM83" s="28"/>
      <c r="AN83" s="28"/>
      <c r="AO83" s="28"/>
      <c r="AP83" s="28"/>
    </row>
    <row r="84" spans="1:42" ht="75" x14ac:dyDescent="0.25">
      <c r="A84" s="15">
        <v>2019</v>
      </c>
      <c r="B84" s="16">
        <v>43553</v>
      </c>
      <c r="C84" s="15" t="s">
        <v>42</v>
      </c>
      <c r="D84" s="15" t="s">
        <v>588</v>
      </c>
      <c r="E84" s="17" t="s">
        <v>589</v>
      </c>
      <c r="F84" s="22" t="s">
        <v>590</v>
      </c>
      <c r="G84" s="22">
        <v>2</v>
      </c>
      <c r="H84" s="17" t="s">
        <v>591</v>
      </c>
      <c r="I84" s="17" t="s">
        <v>592</v>
      </c>
      <c r="J84" s="17" t="s">
        <v>593</v>
      </c>
      <c r="K84" s="17" t="s">
        <v>573</v>
      </c>
      <c r="L84" s="17" t="s">
        <v>594</v>
      </c>
      <c r="M84" s="17" t="s">
        <v>595</v>
      </c>
      <c r="N84" s="17" t="s">
        <v>596</v>
      </c>
      <c r="O84" s="20">
        <v>68354904</v>
      </c>
      <c r="P84" s="17" t="s">
        <v>53</v>
      </c>
      <c r="Q84" s="17" t="s">
        <v>54</v>
      </c>
      <c r="R84" s="17" t="s">
        <v>53</v>
      </c>
      <c r="S84" s="17" t="s">
        <v>53</v>
      </c>
      <c r="T84" s="17"/>
      <c r="U84" s="20">
        <f t="shared" si="23"/>
        <v>68354904</v>
      </c>
      <c r="V84" s="17">
        <f>30*4</f>
        <v>120</v>
      </c>
      <c r="W84" s="17" t="s">
        <v>597</v>
      </c>
      <c r="X84" s="21">
        <v>43558</v>
      </c>
      <c r="Y84" s="21">
        <v>43679</v>
      </c>
      <c r="Z84" s="17"/>
      <c r="AA84" s="17"/>
      <c r="AB84" s="17"/>
      <c r="AC84" s="17"/>
      <c r="AD84" s="17"/>
      <c r="AE84" s="17"/>
      <c r="AF84" s="17" t="s">
        <v>210</v>
      </c>
      <c r="AG84" s="30"/>
      <c r="AH84" s="30">
        <v>0</v>
      </c>
      <c r="AI84" s="17" t="s">
        <v>57</v>
      </c>
      <c r="AJ84" s="17"/>
      <c r="AK84" s="31"/>
      <c r="AL84" s="28"/>
      <c r="AM84" s="28"/>
      <c r="AN84" s="28"/>
      <c r="AO84" s="28"/>
      <c r="AP84" s="28"/>
    </row>
    <row r="85" spans="1:42" ht="60" x14ac:dyDescent="0.25">
      <c r="A85" s="18">
        <v>2019</v>
      </c>
      <c r="B85" s="42">
        <v>43560</v>
      </c>
      <c r="C85" s="18" t="s">
        <v>42</v>
      </c>
      <c r="D85" s="18" t="s">
        <v>598</v>
      </c>
      <c r="E85" s="22" t="s">
        <v>599</v>
      </c>
      <c r="F85" s="22" t="s">
        <v>590</v>
      </c>
      <c r="G85" s="22">
        <v>7</v>
      </c>
      <c r="H85" s="22" t="s">
        <v>600</v>
      </c>
      <c r="I85" s="22" t="s">
        <v>601</v>
      </c>
      <c r="J85" s="22" t="s">
        <v>602</v>
      </c>
      <c r="K85" s="22" t="s">
        <v>49</v>
      </c>
      <c r="L85" s="22" t="s">
        <v>107</v>
      </c>
      <c r="M85" s="22" t="s">
        <v>603</v>
      </c>
      <c r="N85" s="22" t="s">
        <v>604</v>
      </c>
      <c r="O85" s="43">
        <v>99009193</v>
      </c>
      <c r="P85" s="22"/>
      <c r="Q85" s="22"/>
      <c r="R85" s="22"/>
      <c r="S85" s="22"/>
      <c r="T85" s="22"/>
      <c r="U85" s="20">
        <f t="shared" si="23"/>
        <v>99009193</v>
      </c>
      <c r="V85" s="22">
        <v>30</v>
      </c>
      <c r="W85" s="22" t="s">
        <v>605</v>
      </c>
      <c r="X85" s="44">
        <v>43591</v>
      </c>
      <c r="Y85" s="44">
        <v>43621</v>
      </c>
      <c r="Z85" s="22"/>
      <c r="AA85" s="22"/>
      <c r="AB85" s="22"/>
      <c r="AC85" s="22"/>
      <c r="AD85" s="22"/>
      <c r="AE85" s="22"/>
      <c r="AF85" s="22" t="s">
        <v>606</v>
      </c>
      <c r="AG85" s="22"/>
      <c r="AH85" s="45">
        <v>0</v>
      </c>
      <c r="AI85" s="22" t="s">
        <v>607</v>
      </c>
      <c r="AJ85" s="46" t="s">
        <v>608</v>
      </c>
      <c r="AK85" s="47"/>
      <c r="AL85" s="48"/>
      <c r="AM85" s="48"/>
      <c r="AN85" s="48"/>
      <c r="AO85" s="48"/>
      <c r="AP85" s="48"/>
    </row>
    <row r="86" spans="1:42" ht="105" x14ac:dyDescent="0.25">
      <c r="A86" s="18">
        <v>2019</v>
      </c>
      <c r="B86" s="42">
        <v>43567</v>
      </c>
      <c r="C86" s="18" t="s">
        <v>42</v>
      </c>
      <c r="D86" s="18" t="s">
        <v>609</v>
      </c>
      <c r="E86" s="22" t="s">
        <v>610</v>
      </c>
      <c r="F86" s="22" t="s">
        <v>45</v>
      </c>
      <c r="G86" s="22" t="s">
        <v>611</v>
      </c>
      <c r="H86" s="22" t="s">
        <v>612</v>
      </c>
      <c r="I86" s="22" t="s">
        <v>613</v>
      </c>
      <c r="J86" s="22">
        <v>1033771313</v>
      </c>
      <c r="K86" s="22" t="s">
        <v>614</v>
      </c>
      <c r="L86" s="22" t="s">
        <v>133</v>
      </c>
      <c r="M86" s="22" t="s">
        <v>615</v>
      </c>
      <c r="N86" s="22" t="s">
        <v>616</v>
      </c>
      <c r="O86" s="43">
        <v>37800000</v>
      </c>
      <c r="P86" s="22" t="s">
        <v>53</v>
      </c>
      <c r="Q86" s="22" t="s">
        <v>54</v>
      </c>
      <c r="R86" s="22" t="s">
        <v>53</v>
      </c>
      <c r="S86" s="22" t="s">
        <v>53</v>
      </c>
      <c r="T86" s="22"/>
      <c r="U86" s="20">
        <f t="shared" si="23"/>
        <v>37800000</v>
      </c>
      <c r="V86" s="22">
        <v>270</v>
      </c>
      <c r="W86" s="22" t="s">
        <v>617</v>
      </c>
      <c r="X86" s="44">
        <v>43577</v>
      </c>
      <c r="Y86" s="44">
        <v>43851</v>
      </c>
      <c r="Z86" s="22"/>
      <c r="AA86" s="22"/>
      <c r="AB86" s="22"/>
      <c r="AC86" s="22"/>
      <c r="AD86" s="22"/>
      <c r="AE86" s="22"/>
      <c r="AF86" s="22" t="s">
        <v>102</v>
      </c>
      <c r="AG86" s="45"/>
      <c r="AH86" s="45"/>
      <c r="AI86" s="22" t="s">
        <v>57</v>
      </c>
      <c r="AJ86" s="22" t="s">
        <v>618</v>
      </c>
      <c r="AK86" s="46"/>
      <c r="AL86" s="28"/>
      <c r="AM86" s="28"/>
      <c r="AN86" s="28"/>
      <c r="AO86" s="28"/>
      <c r="AP86" s="28"/>
    </row>
    <row r="87" spans="1:42" ht="180" x14ac:dyDescent="0.25">
      <c r="A87" s="22">
        <v>2019</v>
      </c>
      <c r="B87" s="44">
        <v>43567</v>
      </c>
      <c r="C87" s="22" t="s">
        <v>619</v>
      </c>
      <c r="D87" s="49" t="s">
        <v>620</v>
      </c>
      <c r="E87" s="50" t="s">
        <v>621</v>
      </c>
      <c r="F87" s="50" t="s">
        <v>590</v>
      </c>
      <c r="G87" s="50">
        <v>2</v>
      </c>
      <c r="H87" s="33" t="s">
        <v>622</v>
      </c>
      <c r="I87" s="22" t="s">
        <v>623</v>
      </c>
      <c r="J87" s="51">
        <v>8605246546</v>
      </c>
      <c r="K87" s="22" t="s">
        <v>49</v>
      </c>
      <c r="L87" s="22" t="s">
        <v>624</v>
      </c>
      <c r="M87" s="22" t="s">
        <v>625</v>
      </c>
      <c r="N87" s="22" t="s">
        <v>626</v>
      </c>
      <c r="O87" s="43">
        <v>218384511</v>
      </c>
      <c r="P87" s="22" t="s">
        <v>53</v>
      </c>
      <c r="Q87" s="22" t="s">
        <v>54</v>
      </c>
      <c r="R87" s="22" t="s">
        <v>53</v>
      </c>
      <c r="S87" s="22" t="s">
        <v>53</v>
      </c>
      <c r="T87" s="22"/>
      <c r="U87" s="20">
        <f t="shared" si="23"/>
        <v>218384511</v>
      </c>
      <c r="V87" s="22">
        <v>315</v>
      </c>
      <c r="W87" s="22" t="s">
        <v>627</v>
      </c>
      <c r="X87" s="21">
        <v>43571</v>
      </c>
      <c r="Y87" s="21">
        <v>43885</v>
      </c>
      <c r="Z87" s="17"/>
      <c r="AA87" s="17"/>
      <c r="AB87" s="17"/>
      <c r="AC87" s="17"/>
      <c r="AD87" s="17"/>
      <c r="AE87" s="17"/>
      <c r="AF87" s="22" t="s">
        <v>567</v>
      </c>
      <c r="AG87" s="52"/>
      <c r="AH87" s="17"/>
      <c r="AI87" s="17" t="s">
        <v>57</v>
      </c>
      <c r="AJ87" s="22" t="s">
        <v>628</v>
      </c>
      <c r="AK87" s="22"/>
      <c r="AL87" s="28"/>
      <c r="AM87" s="28"/>
      <c r="AN87" s="28"/>
      <c r="AO87" s="28"/>
      <c r="AP87" s="28"/>
    </row>
    <row r="88" spans="1:42" ht="45" x14ac:dyDescent="0.25">
      <c r="A88" s="22">
        <v>2019</v>
      </c>
      <c r="B88" s="44">
        <v>43567</v>
      </c>
      <c r="C88" s="22" t="s">
        <v>629</v>
      </c>
      <c r="D88" s="49"/>
      <c r="E88" s="50">
        <v>37194</v>
      </c>
      <c r="F88" s="50" t="s">
        <v>578</v>
      </c>
      <c r="G88" s="50"/>
      <c r="H88" s="33" t="s">
        <v>630</v>
      </c>
      <c r="I88" s="22" t="s">
        <v>631</v>
      </c>
      <c r="J88" s="51" t="s">
        <v>632</v>
      </c>
      <c r="K88" s="22" t="s">
        <v>573</v>
      </c>
      <c r="L88" s="22" t="s">
        <v>633</v>
      </c>
      <c r="M88" s="22" t="s">
        <v>634</v>
      </c>
      <c r="N88" s="22" t="s">
        <v>635</v>
      </c>
      <c r="O88" s="43">
        <v>20139001</v>
      </c>
      <c r="P88" s="22" t="s">
        <v>53</v>
      </c>
      <c r="Q88" s="22" t="s">
        <v>54</v>
      </c>
      <c r="R88" s="22" t="s">
        <v>53</v>
      </c>
      <c r="S88" s="22" t="s">
        <v>53</v>
      </c>
      <c r="T88" s="22"/>
      <c r="U88" s="20">
        <f t="shared" si="23"/>
        <v>20139001</v>
      </c>
      <c r="V88" s="22" t="s">
        <v>636</v>
      </c>
      <c r="W88" s="22" t="s">
        <v>637</v>
      </c>
      <c r="X88" s="21">
        <v>43567</v>
      </c>
      <c r="Y88" s="21">
        <v>43611</v>
      </c>
      <c r="Z88" s="17"/>
      <c r="AA88" s="17"/>
      <c r="AB88" s="17"/>
      <c r="AC88" s="17"/>
      <c r="AD88" s="17"/>
      <c r="AE88" s="17"/>
      <c r="AF88" s="22" t="s">
        <v>638</v>
      </c>
      <c r="AG88" s="52"/>
      <c r="AH88" s="17"/>
      <c r="AI88" s="17" t="s">
        <v>639</v>
      </c>
      <c r="AJ88" s="22"/>
      <c r="AK88" s="22"/>
      <c r="AL88" s="28"/>
      <c r="AM88" s="28"/>
      <c r="AN88" s="28"/>
      <c r="AO88" s="28"/>
      <c r="AP88" s="28"/>
    </row>
    <row r="89" spans="1:42" ht="105" x14ac:dyDescent="0.25">
      <c r="A89" s="22">
        <v>2019</v>
      </c>
      <c r="B89" s="44">
        <v>43579</v>
      </c>
      <c r="C89" s="22" t="s">
        <v>640</v>
      </c>
      <c r="D89" s="22" t="s">
        <v>641</v>
      </c>
      <c r="E89" s="22" t="s">
        <v>642</v>
      </c>
      <c r="F89" s="22" t="s">
        <v>590</v>
      </c>
      <c r="G89" s="22">
        <v>3</v>
      </c>
      <c r="H89" s="17" t="s">
        <v>643</v>
      </c>
      <c r="I89" s="22" t="s">
        <v>644</v>
      </c>
      <c r="J89" s="51" t="s">
        <v>645</v>
      </c>
      <c r="K89" s="22" t="s">
        <v>573</v>
      </c>
      <c r="L89" s="22" t="s">
        <v>646</v>
      </c>
      <c r="M89" s="22" t="s">
        <v>647</v>
      </c>
      <c r="N89" s="22" t="s">
        <v>648</v>
      </c>
      <c r="O89" s="43">
        <v>95590088</v>
      </c>
      <c r="P89" s="22" t="s">
        <v>53</v>
      </c>
      <c r="Q89" s="22" t="s">
        <v>54</v>
      </c>
      <c r="R89" s="22" t="s">
        <v>53</v>
      </c>
      <c r="S89" s="22" t="s">
        <v>53</v>
      </c>
      <c r="T89" s="22"/>
      <c r="U89" s="20">
        <f t="shared" si="23"/>
        <v>95590088</v>
      </c>
      <c r="V89" s="22">
        <f>9*30</f>
        <v>270</v>
      </c>
      <c r="W89" s="22" t="s">
        <v>649</v>
      </c>
      <c r="X89" s="21">
        <v>43585</v>
      </c>
      <c r="Y89" s="21">
        <v>43859</v>
      </c>
      <c r="Z89" s="17"/>
      <c r="AA89" s="17"/>
      <c r="AB89" s="17"/>
      <c r="AC89" s="17"/>
      <c r="AD89" s="17"/>
      <c r="AE89" s="17"/>
      <c r="AF89" s="22" t="s">
        <v>237</v>
      </c>
      <c r="AG89" s="52"/>
      <c r="AH89" s="17"/>
      <c r="AI89" s="17" t="s">
        <v>650</v>
      </c>
      <c r="AJ89" s="22"/>
      <c r="AK89" s="53"/>
      <c r="AL89" s="54"/>
      <c r="AM89" s="54"/>
      <c r="AN89" s="54"/>
      <c r="AO89" s="54"/>
      <c r="AP89" s="54"/>
    </row>
    <row r="90" spans="1:42" ht="90" x14ac:dyDescent="0.25">
      <c r="A90" s="55">
        <v>2019</v>
      </c>
      <c r="B90" s="56">
        <v>43588</v>
      </c>
      <c r="C90" s="22" t="s">
        <v>651</v>
      </c>
      <c r="D90" s="22" t="s">
        <v>652</v>
      </c>
      <c r="E90" s="55" t="s">
        <v>653</v>
      </c>
      <c r="F90" s="49" t="s">
        <v>654</v>
      </c>
      <c r="G90" s="57">
        <v>5</v>
      </c>
      <c r="H90" s="17" t="s">
        <v>655</v>
      </c>
      <c r="I90" s="22" t="s">
        <v>656</v>
      </c>
      <c r="J90" s="55">
        <v>8301223705</v>
      </c>
      <c r="K90" s="55" t="s">
        <v>49</v>
      </c>
      <c r="L90" s="55" t="s">
        <v>657</v>
      </c>
      <c r="M90" s="22" t="s">
        <v>658</v>
      </c>
      <c r="N90" s="58" t="s">
        <v>659</v>
      </c>
      <c r="O90" s="43">
        <v>23234800</v>
      </c>
      <c r="P90" s="59" t="s">
        <v>53</v>
      </c>
      <c r="Q90" s="59" t="s">
        <v>54</v>
      </c>
      <c r="R90" s="59" t="s">
        <v>53</v>
      </c>
      <c r="S90" s="59" t="s">
        <v>53</v>
      </c>
      <c r="T90" s="59"/>
      <c r="U90" s="20">
        <f t="shared" si="23"/>
        <v>23234800</v>
      </c>
      <c r="V90" s="22">
        <v>360</v>
      </c>
      <c r="W90" s="59" t="s">
        <v>55</v>
      </c>
      <c r="X90" s="60">
        <v>43598</v>
      </c>
      <c r="Y90" s="60">
        <v>43963</v>
      </c>
      <c r="Z90" s="59"/>
      <c r="AA90" s="59"/>
      <c r="AB90" s="59"/>
      <c r="AC90" s="59"/>
      <c r="AD90" s="59"/>
      <c r="AE90" s="59"/>
      <c r="AF90" s="22" t="s">
        <v>660</v>
      </c>
      <c r="AG90" s="61"/>
      <c r="AH90" s="59"/>
      <c r="AI90" s="17" t="s">
        <v>57</v>
      </c>
      <c r="AJ90" s="17" t="s">
        <v>661</v>
      </c>
      <c r="AK90" s="62"/>
      <c r="AL90" s="28"/>
      <c r="AM90" s="28"/>
      <c r="AN90" s="28"/>
      <c r="AO90" s="28"/>
      <c r="AP90" s="28"/>
    </row>
    <row r="91" spans="1:42" ht="75" x14ac:dyDescent="0.25">
      <c r="A91" s="55">
        <v>2019</v>
      </c>
      <c r="B91" s="60">
        <v>43598</v>
      </c>
      <c r="C91" s="22" t="s">
        <v>42</v>
      </c>
      <c r="D91" s="22" t="s">
        <v>662</v>
      </c>
      <c r="E91" s="61" t="s">
        <v>663</v>
      </c>
      <c r="F91" s="49" t="s">
        <v>664</v>
      </c>
      <c r="G91" s="57">
        <v>4</v>
      </c>
      <c r="H91" s="17" t="s">
        <v>665</v>
      </c>
      <c r="I91" s="22" t="s">
        <v>666</v>
      </c>
      <c r="J91" s="55">
        <v>9002162246</v>
      </c>
      <c r="K91" s="55" t="s">
        <v>49</v>
      </c>
      <c r="L91" s="55" t="s">
        <v>377</v>
      </c>
      <c r="M91" s="22" t="s">
        <v>667</v>
      </c>
      <c r="N91" s="22" t="s">
        <v>668</v>
      </c>
      <c r="O91" s="43">
        <v>982156000</v>
      </c>
      <c r="P91" s="59" t="s">
        <v>53</v>
      </c>
      <c r="Q91" s="59" t="s">
        <v>54</v>
      </c>
      <c r="R91" s="59" t="s">
        <v>53</v>
      </c>
      <c r="S91" s="59" t="s">
        <v>53</v>
      </c>
      <c r="T91" s="59"/>
      <c r="U91" s="20">
        <f t="shared" si="23"/>
        <v>982156000</v>
      </c>
      <c r="V91" s="22">
        <f>11*30</f>
        <v>330</v>
      </c>
      <c r="W91" s="59" t="s">
        <v>530</v>
      </c>
      <c r="X91" s="60">
        <v>43605</v>
      </c>
      <c r="Y91" s="60">
        <v>43940</v>
      </c>
      <c r="Z91" s="59"/>
      <c r="AA91" s="59"/>
      <c r="AB91" s="59"/>
      <c r="AC91" s="59"/>
      <c r="AD91" s="59"/>
      <c r="AE91" s="59"/>
      <c r="AF91" s="22"/>
      <c r="AG91" s="61"/>
      <c r="AH91" s="59"/>
      <c r="AI91" s="17" t="s">
        <v>669</v>
      </c>
      <c r="AJ91" s="17" t="s">
        <v>661</v>
      </c>
      <c r="AK91" s="62"/>
      <c r="AL91" s="28"/>
      <c r="AM91" s="28"/>
      <c r="AN91" s="28"/>
      <c r="AO91" s="28"/>
      <c r="AP91" s="28"/>
    </row>
    <row r="92" spans="1:42" ht="60" x14ac:dyDescent="0.25">
      <c r="A92" s="55">
        <v>2019</v>
      </c>
      <c r="B92" s="60">
        <v>43594</v>
      </c>
      <c r="C92" s="22" t="s">
        <v>42</v>
      </c>
      <c r="D92" s="22" t="s">
        <v>670</v>
      </c>
      <c r="E92" s="61" t="s">
        <v>671</v>
      </c>
      <c r="F92" s="49" t="s">
        <v>672</v>
      </c>
      <c r="G92" s="57">
        <v>1</v>
      </c>
      <c r="H92" s="17" t="s">
        <v>673</v>
      </c>
      <c r="I92" s="22" t="s">
        <v>674</v>
      </c>
      <c r="J92" s="55">
        <v>9003361195</v>
      </c>
      <c r="K92" s="55" t="s">
        <v>49</v>
      </c>
      <c r="L92" s="55" t="s">
        <v>133</v>
      </c>
      <c r="M92" s="22" t="s">
        <v>675</v>
      </c>
      <c r="N92" s="22" t="s">
        <v>676</v>
      </c>
      <c r="O92" s="43">
        <v>49846720</v>
      </c>
      <c r="P92" s="59" t="s">
        <v>53</v>
      </c>
      <c r="Q92" s="59" t="s">
        <v>54</v>
      </c>
      <c r="R92" s="59" t="s">
        <v>53</v>
      </c>
      <c r="S92" s="59" t="s">
        <v>53</v>
      </c>
      <c r="T92" s="59"/>
      <c r="U92" s="20">
        <f t="shared" si="23"/>
        <v>49846720</v>
      </c>
      <c r="V92" s="22">
        <f>30*12</f>
        <v>360</v>
      </c>
      <c r="W92" s="59" t="s">
        <v>55</v>
      </c>
      <c r="X92" s="60">
        <v>43605</v>
      </c>
      <c r="Y92" s="60">
        <v>43940</v>
      </c>
      <c r="Z92" s="59"/>
      <c r="AA92" s="59"/>
      <c r="AB92" s="59"/>
      <c r="AC92" s="59"/>
      <c r="AD92" s="59"/>
      <c r="AE92" s="59"/>
      <c r="AF92" s="22" t="s">
        <v>169</v>
      </c>
      <c r="AG92" s="61"/>
      <c r="AH92" s="59"/>
      <c r="AI92" s="17" t="s">
        <v>57</v>
      </c>
      <c r="AJ92" s="17" t="s">
        <v>661</v>
      </c>
      <c r="AK92" s="62"/>
      <c r="AL92" s="28"/>
      <c r="AM92" s="28"/>
      <c r="AN92" s="28"/>
      <c r="AO92" s="28"/>
      <c r="AP92" s="28"/>
    </row>
    <row r="93" spans="1:42" ht="90" x14ac:dyDescent="0.25">
      <c r="A93" s="55">
        <v>2019</v>
      </c>
      <c r="B93" s="56">
        <v>43600</v>
      </c>
      <c r="C93" s="22" t="s">
        <v>677</v>
      </c>
      <c r="D93" s="22" t="s">
        <v>678</v>
      </c>
      <c r="E93" s="61" t="s">
        <v>679</v>
      </c>
      <c r="F93" s="49" t="s">
        <v>515</v>
      </c>
      <c r="G93" s="57">
        <v>10</v>
      </c>
      <c r="H93" s="17" t="s">
        <v>680</v>
      </c>
      <c r="I93" s="22" t="s">
        <v>681</v>
      </c>
      <c r="J93" s="55">
        <v>830073899</v>
      </c>
      <c r="K93" s="55" t="s">
        <v>682</v>
      </c>
      <c r="L93" s="55" t="s">
        <v>683</v>
      </c>
      <c r="M93" s="22" t="s">
        <v>684</v>
      </c>
      <c r="N93" s="22" t="s">
        <v>685</v>
      </c>
      <c r="O93" s="43">
        <v>10000000</v>
      </c>
      <c r="P93" s="59" t="s">
        <v>53</v>
      </c>
      <c r="Q93" s="59" t="s">
        <v>54</v>
      </c>
      <c r="R93" s="59" t="s">
        <v>53</v>
      </c>
      <c r="S93" s="59" t="s">
        <v>53</v>
      </c>
      <c r="T93" s="59"/>
      <c r="U93" s="20">
        <f t="shared" si="23"/>
        <v>10000000</v>
      </c>
      <c r="V93" s="22">
        <f>3*30</f>
        <v>90</v>
      </c>
      <c r="W93" s="59" t="s">
        <v>370</v>
      </c>
      <c r="X93" s="60">
        <v>43608</v>
      </c>
      <c r="Y93" s="60">
        <v>43699</v>
      </c>
      <c r="Z93" s="59"/>
      <c r="AA93" s="59"/>
      <c r="AB93" s="59"/>
      <c r="AC93" s="59"/>
      <c r="AD93" s="59"/>
      <c r="AE93" s="59"/>
      <c r="AF93" s="22" t="s">
        <v>686</v>
      </c>
      <c r="AG93" s="61"/>
      <c r="AH93" s="59"/>
      <c r="AI93" s="17" t="s">
        <v>687</v>
      </c>
      <c r="AJ93" s="17" t="s">
        <v>661</v>
      </c>
      <c r="AK93" s="62"/>
      <c r="AL93" s="28"/>
      <c r="AM93" s="28"/>
      <c r="AN93" s="28"/>
      <c r="AO93" s="28"/>
      <c r="AP93" s="28"/>
    </row>
    <row r="94" spans="1:42" ht="90" x14ac:dyDescent="0.25">
      <c r="A94" s="63">
        <v>2019</v>
      </c>
      <c r="B94" s="64">
        <v>43602</v>
      </c>
      <c r="C94" s="63" t="s">
        <v>688</v>
      </c>
      <c r="D94" s="63" t="s">
        <v>689</v>
      </c>
      <c r="E94" s="61" t="s">
        <v>690</v>
      </c>
      <c r="F94" s="63" t="s">
        <v>524</v>
      </c>
      <c r="G94" s="65">
        <v>1</v>
      </c>
      <c r="H94" s="63" t="s">
        <v>691</v>
      </c>
      <c r="I94" s="63" t="s">
        <v>692</v>
      </c>
      <c r="J94" s="55">
        <v>860041749</v>
      </c>
      <c r="K94" s="22" t="s">
        <v>693</v>
      </c>
      <c r="L94" s="63" t="s">
        <v>694</v>
      </c>
      <c r="M94" s="63" t="s">
        <v>695</v>
      </c>
      <c r="N94" s="63" t="s">
        <v>696</v>
      </c>
      <c r="O94" s="43">
        <v>179808000</v>
      </c>
      <c r="P94" s="59" t="s">
        <v>53</v>
      </c>
      <c r="Q94" s="59" t="s">
        <v>54</v>
      </c>
      <c r="R94" s="59" t="s">
        <v>53</v>
      </c>
      <c r="S94" s="59" t="s">
        <v>53</v>
      </c>
      <c r="T94" s="59"/>
      <c r="U94" s="20">
        <f t="shared" si="23"/>
        <v>179808000</v>
      </c>
      <c r="V94" s="22">
        <f>8*30</f>
        <v>240</v>
      </c>
      <c r="W94" s="63" t="s">
        <v>159</v>
      </c>
      <c r="X94" s="66">
        <v>43603</v>
      </c>
      <c r="Y94" s="66">
        <v>43847</v>
      </c>
      <c r="Z94" s="63"/>
      <c r="AA94" s="63"/>
      <c r="AB94" s="63"/>
      <c r="AC94" s="63"/>
      <c r="AD94" s="63"/>
      <c r="AE94" s="63"/>
      <c r="AF94" s="22" t="s">
        <v>697</v>
      </c>
      <c r="AG94" s="63"/>
      <c r="AH94" s="63"/>
      <c r="AI94" s="63" t="s">
        <v>57</v>
      </c>
      <c r="AJ94" s="63" t="s">
        <v>618</v>
      </c>
      <c r="AK94" s="24"/>
      <c r="AL94" s="67"/>
      <c r="AM94" s="67"/>
      <c r="AN94" s="67"/>
      <c r="AO94" s="67"/>
      <c r="AP94" s="67"/>
    </row>
    <row r="95" spans="1:42" ht="75" x14ac:dyDescent="0.25">
      <c r="A95" s="63">
        <v>2019</v>
      </c>
      <c r="B95" s="64">
        <v>43615</v>
      </c>
      <c r="C95" s="63" t="s">
        <v>42</v>
      </c>
      <c r="D95" s="63" t="s">
        <v>698</v>
      </c>
      <c r="E95" s="68" t="s">
        <v>699</v>
      </c>
      <c r="F95" s="49" t="s">
        <v>672</v>
      </c>
      <c r="G95" s="65">
        <v>5</v>
      </c>
      <c r="H95" s="63" t="s">
        <v>700</v>
      </c>
      <c r="I95" s="63" t="s">
        <v>701</v>
      </c>
      <c r="J95" s="63" t="s">
        <v>702</v>
      </c>
      <c r="K95" s="55" t="s">
        <v>49</v>
      </c>
      <c r="L95" s="63" t="s">
        <v>377</v>
      </c>
      <c r="M95" s="63" t="s">
        <v>703</v>
      </c>
      <c r="N95" s="63" t="s">
        <v>704</v>
      </c>
      <c r="O95" s="43">
        <v>148835300</v>
      </c>
      <c r="P95" s="59" t="s">
        <v>53</v>
      </c>
      <c r="Q95" s="59" t="s">
        <v>54</v>
      </c>
      <c r="R95" s="59" t="s">
        <v>53</v>
      </c>
      <c r="S95" s="59" t="s">
        <v>53</v>
      </c>
      <c r="T95" s="59"/>
      <c r="U95" s="20">
        <f t="shared" si="23"/>
        <v>148835300</v>
      </c>
      <c r="V95" s="22">
        <f>4*30</f>
        <v>120</v>
      </c>
      <c r="W95" s="63" t="s">
        <v>597</v>
      </c>
      <c r="X95" s="69">
        <v>43627</v>
      </c>
      <c r="Y95" s="66">
        <v>43748</v>
      </c>
      <c r="Z95" s="63"/>
      <c r="AA95" s="63"/>
      <c r="AB95" s="63"/>
      <c r="AC95" s="63"/>
      <c r="AD95" s="63"/>
      <c r="AE95" s="63"/>
      <c r="AF95" s="63" t="s">
        <v>705</v>
      </c>
      <c r="AG95" s="63"/>
      <c r="AH95" s="63"/>
      <c r="AI95" s="63" t="s">
        <v>57</v>
      </c>
      <c r="AJ95" s="63"/>
      <c r="AK95" s="24"/>
      <c r="AL95" s="67"/>
      <c r="AM95" s="67"/>
      <c r="AN95" s="67"/>
      <c r="AO95" s="67"/>
      <c r="AP95" s="67"/>
    </row>
    <row r="96" spans="1:42" ht="60" x14ac:dyDescent="0.25">
      <c r="A96" s="63">
        <v>2019</v>
      </c>
      <c r="B96" s="64">
        <v>43621</v>
      </c>
      <c r="C96" s="63" t="s">
        <v>42</v>
      </c>
      <c r="D96" s="63" t="s">
        <v>706</v>
      </c>
      <c r="E96" s="68" t="s">
        <v>707</v>
      </c>
      <c r="F96" s="49" t="s">
        <v>672</v>
      </c>
      <c r="G96" s="65">
        <v>5</v>
      </c>
      <c r="H96" s="63" t="s">
        <v>708</v>
      </c>
      <c r="I96" s="63" t="s">
        <v>709</v>
      </c>
      <c r="J96" s="63" t="s">
        <v>710</v>
      </c>
      <c r="K96" s="55" t="s">
        <v>49</v>
      </c>
      <c r="L96" s="63" t="s">
        <v>107</v>
      </c>
      <c r="M96" s="63" t="s">
        <v>711</v>
      </c>
      <c r="N96" s="63" t="s">
        <v>712</v>
      </c>
      <c r="O96" s="43">
        <v>222869272</v>
      </c>
      <c r="P96" s="59" t="s">
        <v>53</v>
      </c>
      <c r="Q96" s="59" t="s">
        <v>54</v>
      </c>
      <c r="R96" s="59" t="s">
        <v>53</v>
      </c>
      <c r="S96" s="59" t="s">
        <v>53</v>
      </c>
      <c r="T96" s="59"/>
      <c r="U96" s="20">
        <f t="shared" si="23"/>
        <v>222869272</v>
      </c>
      <c r="V96" s="22">
        <f>3*30</f>
        <v>90</v>
      </c>
      <c r="W96" s="63" t="s">
        <v>370</v>
      </c>
      <c r="X96" s="69">
        <v>43650</v>
      </c>
      <c r="Y96" s="66">
        <v>43741</v>
      </c>
      <c r="Z96" s="63"/>
      <c r="AA96" s="63"/>
      <c r="AB96" s="63"/>
      <c r="AC96" s="63"/>
      <c r="AD96" s="63"/>
      <c r="AE96" s="63"/>
      <c r="AF96" s="63" t="s">
        <v>713</v>
      </c>
      <c r="AG96" s="63"/>
      <c r="AH96" s="63"/>
      <c r="AI96" s="63" t="s">
        <v>57</v>
      </c>
      <c r="AJ96" s="63"/>
      <c r="AK96" s="24"/>
      <c r="AL96" s="67"/>
      <c r="AM96" s="67"/>
      <c r="AN96" s="67"/>
      <c r="AO96" s="67"/>
      <c r="AP96" s="67"/>
    </row>
    <row r="97" spans="1:36" ht="75" x14ac:dyDescent="0.25">
      <c r="A97" s="63">
        <v>2019</v>
      </c>
      <c r="B97" s="64">
        <v>43635</v>
      </c>
      <c r="C97" s="63" t="s">
        <v>714</v>
      </c>
      <c r="D97" s="63" t="s">
        <v>715</v>
      </c>
      <c r="E97" s="68" t="s">
        <v>716</v>
      </c>
      <c r="F97" s="49" t="s">
        <v>664</v>
      </c>
      <c r="G97" s="65">
        <v>4</v>
      </c>
      <c r="H97" s="63" t="s">
        <v>717</v>
      </c>
      <c r="I97" s="63" t="s">
        <v>718</v>
      </c>
      <c r="J97" s="63" t="s">
        <v>719</v>
      </c>
      <c r="K97" s="55" t="s">
        <v>49</v>
      </c>
      <c r="L97" s="63" t="s">
        <v>133</v>
      </c>
      <c r="M97" s="63" t="s">
        <v>720</v>
      </c>
      <c r="N97" s="63" t="s">
        <v>721</v>
      </c>
      <c r="O97" s="43">
        <v>11584886083</v>
      </c>
      <c r="P97" s="59" t="s">
        <v>53</v>
      </c>
      <c r="Q97" s="59" t="s">
        <v>54</v>
      </c>
      <c r="R97" s="59" t="s">
        <v>53</v>
      </c>
      <c r="S97" s="59" t="s">
        <v>53</v>
      </c>
      <c r="T97" s="59"/>
      <c r="U97" s="20">
        <f t="shared" si="23"/>
        <v>11584886083</v>
      </c>
      <c r="V97" s="22">
        <f>10*30</f>
        <v>300</v>
      </c>
      <c r="W97" s="63" t="s">
        <v>722</v>
      </c>
      <c r="X97" s="69">
        <v>43697</v>
      </c>
      <c r="Y97" s="66">
        <v>44001</v>
      </c>
      <c r="Z97" s="63"/>
      <c r="AA97" s="63"/>
      <c r="AB97" s="63"/>
      <c r="AC97" s="63"/>
      <c r="AD97" s="63"/>
      <c r="AE97" s="63"/>
      <c r="AF97" s="63" t="s">
        <v>723</v>
      </c>
      <c r="AG97" s="63"/>
      <c r="AH97" s="63"/>
      <c r="AI97" s="63" t="s">
        <v>57</v>
      </c>
      <c r="AJ97" s="63"/>
    </row>
    <row r="98" spans="1:36" ht="90" x14ac:dyDescent="0.25">
      <c r="A98" s="63">
        <v>2019</v>
      </c>
      <c r="B98" s="64">
        <v>43643</v>
      </c>
      <c r="C98" s="63" t="s">
        <v>724</v>
      </c>
      <c r="D98" s="63" t="s">
        <v>725</v>
      </c>
      <c r="E98" s="68" t="s">
        <v>726</v>
      </c>
      <c r="F98" s="49" t="s">
        <v>727</v>
      </c>
      <c r="G98" s="65">
        <v>2</v>
      </c>
      <c r="H98" s="63" t="s">
        <v>728</v>
      </c>
      <c r="I98" s="63" t="s">
        <v>713</v>
      </c>
      <c r="J98" s="63">
        <v>52268409</v>
      </c>
      <c r="K98" s="55" t="s">
        <v>49</v>
      </c>
      <c r="L98" s="63" t="s">
        <v>107</v>
      </c>
      <c r="M98" s="63" t="s">
        <v>729</v>
      </c>
      <c r="N98" s="63" t="s">
        <v>730</v>
      </c>
      <c r="O98" s="43">
        <v>9800000</v>
      </c>
      <c r="P98" s="59" t="s">
        <v>53</v>
      </c>
      <c r="Q98" s="59" t="s">
        <v>54</v>
      </c>
      <c r="R98" s="59" t="s">
        <v>53</v>
      </c>
      <c r="S98" s="59" t="s">
        <v>53</v>
      </c>
      <c r="T98" s="59"/>
      <c r="U98" s="20">
        <f t="shared" si="23"/>
        <v>9800000</v>
      </c>
      <c r="V98" s="22">
        <f>3*30+15</f>
        <v>105</v>
      </c>
      <c r="W98" s="63" t="s">
        <v>731</v>
      </c>
      <c r="X98" s="69">
        <v>43650</v>
      </c>
      <c r="Y98" s="66">
        <v>43756</v>
      </c>
      <c r="Z98" s="63"/>
      <c r="AA98" s="63"/>
      <c r="AB98" s="63"/>
      <c r="AC98" s="63"/>
      <c r="AD98" s="63"/>
      <c r="AE98" s="63"/>
      <c r="AF98" s="63" t="s">
        <v>732</v>
      </c>
      <c r="AG98" s="63"/>
      <c r="AH98" s="63"/>
      <c r="AI98" s="63" t="s">
        <v>57</v>
      </c>
      <c r="AJ98" s="63"/>
    </row>
    <row r="99" spans="1:36" ht="150" x14ac:dyDescent="0.25">
      <c r="A99" s="63">
        <v>2019</v>
      </c>
      <c r="B99" s="64">
        <v>43642</v>
      </c>
      <c r="C99" s="63" t="s">
        <v>42</v>
      </c>
      <c r="D99" s="63" t="s">
        <v>733</v>
      </c>
      <c r="E99" s="68" t="s">
        <v>734</v>
      </c>
      <c r="F99" s="49" t="s">
        <v>735</v>
      </c>
      <c r="G99" s="65" t="s">
        <v>611</v>
      </c>
      <c r="H99" s="63" t="s">
        <v>736</v>
      </c>
      <c r="I99" s="63" t="s">
        <v>737</v>
      </c>
      <c r="J99" s="71">
        <v>1022954998</v>
      </c>
      <c r="K99" s="55" t="s">
        <v>614</v>
      </c>
      <c r="L99" s="63" t="s">
        <v>50</v>
      </c>
      <c r="M99" s="63" t="s">
        <v>738</v>
      </c>
      <c r="N99" s="63" t="s">
        <v>739</v>
      </c>
      <c r="O99" s="43">
        <v>14000000</v>
      </c>
      <c r="P99" s="59" t="s">
        <v>53</v>
      </c>
      <c r="Q99" s="59" t="s">
        <v>54</v>
      </c>
      <c r="R99" s="59" t="s">
        <v>53</v>
      </c>
      <c r="S99" s="59" t="s">
        <v>53</v>
      </c>
      <c r="T99" s="59"/>
      <c r="U99" s="20">
        <f t="shared" si="23"/>
        <v>14000000</v>
      </c>
      <c r="V99" s="22">
        <f t="shared" ref="V99:V110" si="29">7*30</f>
        <v>210</v>
      </c>
      <c r="W99" s="63" t="s">
        <v>740</v>
      </c>
      <c r="X99" s="66">
        <v>43650</v>
      </c>
      <c r="Y99" s="66">
        <v>43833</v>
      </c>
      <c r="AA99" s="63"/>
      <c r="AB99" s="63"/>
      <c r="AC99" s="63"/>
      <c r="AD99" s="63"/>
      <c r="AE99" s="63"/>
      <c r="AF99" s="63" t="s">
        <v>237</v>
      </c>
      <c r="AG99" s="63"/>
      <c r="AH99" s="63"/>
      <c r="AI99" s="63" t="s">
        <v>650</v>
      </c>
      <c r="AJ99" s="63" t="s">
        <v>741</v>
      </c>
    </row>
    <row r="100" spans="1:36" ht="150" x14ac:dyDescent="0.25">
      <c r="A100" s="63">
        <v>2019</v>
      </c>
      <c r="B100" s="64">
        <v>43642</v>
      </c>
      <c r="C100" s="63" t="s">
        <v>42</v>
      </c>
      <c r="D100" s="63" t="s">
        <v>742</v>
      </c>
      <c r="E100" s="68" t="s">
        <v>743</v>
      </c>
      <c r="F100" s="49" t="s">
        <v>735</v>
      </c>
      <c r="G100" s="65" t="s">
        <v>611</v>
      </c>
      <c r="H100" s="63" t="s">
        <v>736</v>
      </c>
      <c r="I100" s="63" t="s">
        <v>744</v>
      </c>
      <c r="J100" s="71">
        <v>79626757</v>
      </c>
      <c r="K100" s="55" t="s">
        <v>614</v>
      </c>
      <c r="L100" s="63" t="s">
        <v>50</v>
      </c>
      <c r="M100" s="63" t="s">
        <v>745</v>
      </c>
      <c r="N100" s="63" t="s">
        <v>746</v>
      </c>
      <c r="O100" s="43">
        <v>14000000</v>
      </c>
      <c r="P100" s="59" t="s">
        <v>53</v>
      </c>
      <c r="Q100" s="59" t="s">
        <v>54</v>
      </c>
      <c r="R100" s="59" t="s">
        <v>53</v>
      </c>
      <c r="S100" s="59" t="s">
        <v>53</v>
      </c>
      <c r="T100" s="59"/>
      <c r="U100" s="20">
        <f t="shared" si="23"/>
        <v>14000000</v>
      </c>
      <c r="V100" s="22">
        <f t="shared" si="29"/>
        <v>210</v>
      </c>
      <c r="W100" s="63" t="s">
        <v>740</v>
      </c>
      <c r="X100" s="66">
        <v>43650</v>
      </c>
      <c r="Y100" s="66">
        <v>43833</v>
      </c>
      <c r="AA100" s="63"/>
      <c r="AB100" s="63"/>
      <c r="AC100" s="63"/>
      <c r="AD100" s="63"/>
      <c r="AE100" s="63"/>
      <c r="AF100" s="63" t="s">
        <v>237</v>
      </c>
      <c r="AG100" s="63"/>
      <c r="AH100" s="63"/>
      <c r="AI100" s="63" t="s">
        <v>650</v>
      </c>
      <c r="AJ100" s="63" t="s">
        <v>741</v>
      </c>
    </row>
    <row r="101" spans="1:36" ht="150" x14ac:dyDescent="0.25">
      <c r="A101" s="63">
        <v>2019</v>
      </c>
      <c r="B101" s="64">
        <v>43642</v>
      </c>
      <c r="C101" s="63" t="s">
        <v>42</v>
      </c>
      <c r="D101" s="63" t="s">
        <v>747</v>
      </c>
      <c r="E101" s="68" t="s">
        <v>748</v>
      </c>
      <c r="F101" s="49" t="s">
        <v>735</v>
      </c>
      <c r="G101" s="65" t="s">
        <v>611</v>
      </c>
      <c r="H101" s="63" t="s">
        <v>736</v>
      </c>
      <c r="I101" s="63" t="s">
        <v>749</v>
      </c>
      <c r="J101" s="63">
        <v>1102796422</v>
      </c>
      <c r="K101" s="55" t="s">
        <v>614</v>
      </c>
      <c r="L101" s="63" t="s">
        <v>50</v>
      </c>
      <c r="M101" s="63" t="s">
        <v>750</v>
      </c>
      <c r="N101" s="63" t="s">
        <v>751</v>
      </c>
      <c r="O101" s="43">
        <v>14000000</v>
      </c>
      <c r="P101" s="59" t="s">
        <v>53</v>
      </c>
      <c r="Q101" s="59" t="s">
        <v>54</v>
      </c>
      <c r="R101" s="59" t="s">
        <v>53</v>
      </c>
      <c r="S101" s="59" t="s">
        <v>53</v>
      </c>
      <c r="T101" s="59"/>
      <c r="U101" s="20">
        <f t="shared" si="23"/>
        <v>14000000</v>
      </c>
      <c r="V101" s="22">
        <f t="shared" si="29"/>
        <v>210</v>
      </c>
      <c r="W101" s="63" t="s">
        <v>740</v>
      </c>
      <c r="X101" s="66">
        <v>43650</v>
      </c>
      <c r="Y101" s="66">
        <v>43833</v>
      </c>
      <c r="AA101" s="63"/>
      <c r="AB101" s="63"/>
      <c r="AC101" s="63"/>
      <c r="AD101" s="63"/>
      <c r="AE101" s="63"/>
      <c r="AF101" s="63" t="s">
        <v>237</v>
      </c>
      <c r="AG101" s="63"/>
      <c r="AH101" s="63"/>
      <c r="AI101" s="63" t="s">
        <v>650</v>
      </c>
      <c r="AJ101" s="63" t="s">
        <v>741</v>
      </c>
    </row>
    <row r="102" spans="1:36" ht="150" x14ac:dyDescent="0.25">
      <c r="A102" s="63">
        <v>2019</v>
      </c>
      <c r="B102" s="64">
        <v>43642</v>
      </c>
      <c r="C102" s="63" t="s">
        <v>42</v>
      </c>
      <c r="D102" s="63" t="s">
        <v>752</v>
      </c>
      <c r="E102" s="68" t="s">
        <v>753</v>
      </c>
      <c r="F102" s="49" t="s">
        <v>735</v>
      </c>
      <c r="G102" s="65" t="s">
        <v>611</v>
      </c>
      <c r="H102" s="63" t="s">
        <v>736</v>
      </c>
      <c r="I102" s="63" t="s">
        <v>754</v>
      </c>
      <c r="J102" s="63">
        <v>53072839</v>
      </c>
      <c r="K102" s="55" t="s">
        <v>614</v>
      </c>
      <c r="L102" s="63" t="s">
        <v>50</v>
      </c>
      <c r="M102" s="63" t="s">
        <v>750</v>
      </c>
      <c r="N102" s="63" t="s">
        <v>751</v>
      </c>
      <c r="O102" s="43">
        <v>14000000</v>
      </c>
      <c r="P102" s="59" t="s">
        <v>53</v>
      </c>
      <c r="Q102" s="59" t="s">
        <v>54</v>
      </c>
      <c r="R102" s="59" t="s">
        <v>53</v>
      </c>
      <c r="S102" s="59" t="s">
        <v>53</v>
      </c>
      <c r="T102" s="59"/>
      <c r="U102" s="20">
        <f t="shared" si="23"/>
        <v>14000000</v>
      </c>
      <c r="V102" s="22">
        <f t="shared" si="29"/>
        <v>210</v>
      </c>
      <c r="W102" s="63" t="s">
        <v>740</v>
      </c>
      <c r="X102" s="66">
        <v>43650</v>
      </c>
      <c r="Y102" s="66">
        <v>43833</v>
      </c>
      <c r="AA102" s="63"/>
      <c r="AB102" s="63"/>
      <c r="AC102" s="63"/>
      <c r="AD102" s="63"/>
      <c r="AE102" s="63"/>
      <c r="AF102" s="63" t="s">
        <v>237</v>
      </c>
      <c r="AG102" s="63"/>
      <c r="AH102" s="63"/>
      <c r="AI102" s="63" t="s">
        <v>650</v>
      </c>
      <c r="AJ102" s="63" t="s">
        <v>741</v>
      </c>
    </row>
    <row r="103" spans="1:36" ht="150" x14ac:dyDescent="0.25">
      <c r="A103" s="63">
        <v>2019</v>
      </c>
      <c r="B103" s="64">
        <v>43642</v>
      </c>
      <c r="C103" s="63" t="s">
        <v>42</v>
      </c>
      <c r="D103" s="63" t="s">
        <v>755</v>
      </c>
      <c r="E103" s="68" t="s">
        <v>756</v>
      </c>
      <c r="F103" s="49" t="s">
        <v>735</v>
      </c>
      <c r="G103" s="65" t="s">
        <v>611</v>
      </c>
      <c r="H103" s="63" t="s">
        <v>736</v>
      </c>
      <c r="I103" s="63" t="s">
        <v>757</v>
      </c>
      <c r="J103" s="63">
        <v>53102434</v>
      </c>
      <c r="K103" s="55" t="s">
        <v>614</v>
      </c>
      <c r="L103" s="63" t="s">
        <v>50</v>
      </c>
      <c r="M103" s="63" t="s">
        <v>758</v>
      </c>
      <c r="N103" s="63" t="s">
        <v>759</v>
      </c>
      <c r="O103" s="43">
        <v>14000000</v>
      </c>
      <c r="P103" s="59" t="s">
        <v>53</v>
      </c>
      <c r="Q103" s="59" t="s">
        <v>54</v>
      </c>
      <c r="R103" s="59" t="s">
        <v>53</v>
      </c>
      <c r="S103" s="59" t="s">
        <v>53</v>
      </c>
      <c r="T103" s="59"/>
      <c r="U103" s="20">
        <f t="shared" si="23"/>
        <v>14000000</v>
      </c>
      <c r="V103" s="22">
        <f t="shared" si="29"/>
        <v>210</v>
      </c>
      <c r="W103" s="63" t="s">
        <v>740</v>
      </c>
      <c r="X103" s="66">
        <v>43650</v>
      </c>
      <c r="Y103" s="66">
        <v>43833</v>
      </c>
      <c r="AA103" s="63"/>
      <c r="AB103" s="63"/>
      <c r="AC103" s="63"/>
      <c r="AD103" s="63"/>
      <c r="AE103" s="63"/>
      <c r="AF103" s="63" t="s">
        <v>237</v>
      </c>
      <c r="AG103" s="63"/>
      <c r="AH103" s="63"/>
      <c r="AI103" s="63" t="s">
        <v>650</v>
      </c>
      <c r="AJ103" s="63" t="s">
        <v>741</v>
      </c>
    </row>
    <row r="104" spans="1:36" ht="150" x14ac:dyDescent="0.25">
      <c r="A104" s="63">
        <v>2019</v>
      </c>
      <c r="B104" s="64">
        <v>43642</v>
      </c>
      <c r="C104" s="63" t="s">
        <v>42</v>
      </c>
      <c r="D104" s="63" t="s">
        <v>760</v>
      </c>
      <c r="E104" s="68" t="s">
        <v>761</v>
      </c>
      <c r="F104" s="49" t="s">
        <v>735</v>
      </c>
      <c r="G104" s="65" t="s">
        <v>611</v>
      </c>
      <c r="H104" s="63" t="s">
        <v>736</v>
      </c>
      <c r="I104" s="63" t="s">
        <v>762</v>
      </c>
      <c r="J104" s="63">
        <v>80733543</v>
      </c>
      <c r="K104" s="55" t="s">
        <v>614</v>
      </c>
      <c r="L104" s="63" t="s">
        <v>50</v>
      </c>
      <c r="M104" s="63" t="s">
        <v>763</v>
      </c>
      <c r="N104" s="63" t="s">
        <v>764</v>
      </c>
      <c r="O104" s="43">
        <v>14000000</v>
      </c>
      <c r="P104" s="59" t="s">
        <v>53</v>
      </c>
      <c r="Q104" s="59" t="s">
        <v>54</v>
      </c>
      <c r="R104" s="59" t="s">
        <v>53</v>
      </c>
      <c r="S104" s="59" t="s">
        <v>53</v>
      </c>
      <c r="T104" s="59"/>
      <c r="U104" s="20">
        <f t="shared" si="23"/>
        <v>14000000</v>
      </c>
      <c r="V104" s="22">
        <f t="shared" si="29"/>
        <v>210</v>
      </c>
      <c r="W104" s="63" t="s">
        <v>740</v>
      </c>
      <c r="X104" s="66">
        <v>43650</v>
      </c>
      <c r="Y104" s="66">
        <v>43833</v>
      </c>
      <c r="AA104" s="63"/>
      <c r="AB104" s="63"/>
      <c r="AC104" s="63"/>
      <c r="AD104" s="63"/>
      <c r="AE104" s="63"/>
      <c r="AF104" s="63" t="s">
        <v>237</v>
      </c>
      <c r="AG104" s="63"/>
      <c r="AH104" s="63"/>
      <c r="AI104" s="63" t="s">
        <v>650</v>
      </c>
      <c r="AJ104" s="63" t="s">
        <v>741</v>
      </c>
    </row>
    <row r="105" spans="1:36" ht="150" x14ac:dyDescent="0.25">
      <c r="A105" s="63">
        <v>2019</v>
      </c>
      <c r="B105" s="64">
        <v>43642</v>
      </c>
      <c r="C105" s="63" t="s">
        <v>42</v>
      </c>
      <c r="D105" s="63" t="s">
        <v>765</v>
      </c>
      <c r="E105" s="68" t="s">
        <v>766</v>
      </c>
      <c r="F105" s="49" t="s">
        <v>735</v>
      </c>
      <c r="G105" s="65" t="s">
        <v>611</v>
      </c>
      <c r="H105" s="63" t="s">
        <v>736</v>
      </c>
      <c r="I105" s="63" t="s">
        <v>767</v>
      </c>
      <c r="J105" s="63">
        <v>80830022</v>
      </c>
      <c r="K105" s="55" t="s">
        <v>614</v>
      </c>
      <c r="L105" s="63" t="s">
        <v>50</v>
      </c>
      <c r="M105" s="63" t="s">
        <v>768</v>
      </c>
      <c r="N105" s="63" t="s">
        <v>769</v>
      </c>
      <c r="O105" s="43">
        <v>14000000</v>
      </c>
      <c r="P105" s="59" t="s">
        <v>53</v>
      </c>
      <c r="Q105" s="59" t="s">
        <v>54</v>
      </c>
      <c r="R105" s="59" t="s">
        <v>53</v>
      </c>
      <c r="S105" s="59" t="s">
        <v>53</v>
      </c>
      <c r="T105" s="59"/>
      <c r="U105" s="20">
        <f t="shared" si="23"/>
        <v>14000000</v>
      </c>
      <c r="V105" s="22">
        <f t="shared" si="29"/>
        <v>210</v>
      </c>
      <c r="W105" s="63" t="s">
        <v>740</v>
      </c>
      <c r="X105" s="66">
        <v>43650</v>
      </c>
      <c r="Y105" s="66">
        <v>43833</v>
      </c>
      <c r="AA105" s="63"/>
      <c r="AB105" s="63"/>
      <c r="AC105" s="63"/>
      <c r="AD105" s="63"/>
      <c r="AE105" s="63"/>
      <c r="AF105" s="63" t="s">
        <v>237</v>
      </c>
      <c r="AG105" s="63"/>
      <c r="AH105" s="63"/>
      <c r="AI105" s="63" t="s">
        <v>650</v>
      </c>
      <c r="AJ105" s="63" t="s">
        <v>741</v>
      </c>
    </row>
    <row r="106" spans="1:36" ht="120" x14ac:dyDescent="0.25">
      <c r="A106" s="63">
        <v>2019</v>
      </c>
      <c r="B106" s="64">
        <v>43642</v>
      </c>
      <c r="C106" s="63" t="s">
        <v>770</v>
      </c>
      <c r="D106" s="63" t="s">
        <v>771</v>
      </c>
      <c r="E106" s="68" t="s">
        <v>772</v>
      </c>
      <c r="F106" s="49" t="s">
        <v>735</v>
      </c>
      <c r="G106" s="65">
        <v>1</v>
      </c>
      <c r="H106" s="63" t="s">
        <v>773</v>
      </c>
      <c r="I106" s="63" t="s">
        <v>774</v>
      </c>
      <c r="J106" s="63">
        <v>900958564</v>
      </c>
      <c r="K106" s="55" t="s">
        <v>614</v>
      </c>
      <c r="L106" s="63" t="s">
        <v>125</v>
      </c>
      <c r="M106" s="63" t="s">
        <v>775</v>
      </c>
      <c r="N106" s="63" t="s">
        <v>776</v>
      </c>
      <c r="O106" s="43" t="s">
        <v>777</v>
      </c>
      <c r="P106" s="59" t="s">
        <v>53</v>
      </c>
      <c r="Q106" s="59" t="s">
        <v>54</v>
      </c>
      <c r="R106" s="59" t="s">
        <v>53</v>
      </c>
      <c r="S106" s="59" t="s">
        <v>53</v>
      </c>
      <c r="T106" s="59"/>
      <c r="U106" s="20" t="e">
        <f>+T106+O106</f>
        <v>#VALUE!</v>
      </c>
      <c r="V106" s="22">
        <f>8*30</f>
        <v>240</v>
      </c>
      <c r="W106" s="63" t="s">
        <v>159</v>
      </c>
      <c r="X106" s="66"/>
      <c r="Y106" s="66"/>
      <c r="AA106" s="63"/>
      <c r="AB106" s="63"/>
      <c r="AC106" s="63"/>
      <c r="AD106" s="63"/>
      <c r="AE106" s="63"/>
      <c r="AF106" s="63"/>
      <c r="AG106" s="63"/>
      <c r="AH106" s="63"/>
      <c r="AI106" s="63" t="s">
        <v>778</v>
      </c>
      <c r="AJ106" s="63" t="s">
        <v>741</v>
      </c>
    </row>
    <row r="107" spans="1:36" ht="150" x14ac:dyDescent="0.25">
      <c r="A107" s="63">
        <v>2019</v>
      </c>
      <c r="B107" s="64">
        <v>43642</v>
      </c>
      <c r="C107" s="63" t="s">
        <v>42</v>
      </c>
      <c r="D107" s="63" t="s">
        <v>779</v>
      </c>
      <c r="E107" s="68" t="s">
        <v>780</v>
      </c>
      <c r="F107" s="49" t="s">
        <v>735</v>
      </c>
      <c r="G107" s="65" t="s">
        <v>611</v>
      </c>
      <c r="H107" s="63" t="s">
        <v>736</v>
      </c>
      <c r="I107" s="63" t="s">
        <v>781</v>
      </c>
      <c r="J107" s="63">
        <v>1030643941</v>
      </c>
      <c r="K107" s="55" t="s">
        <v>614</v>
      </c>
      <c r="L107" s="63" t="s">
        <v>50</v>
      </c>
      <c r="M107" s="63" t="s">
        <v>782</v>
      </c>
      <c r="N107" s="63" t="s">
        <v>783</v>
      </c>
      <c r="O107" s="43">
        <v>14000000</v>
      </c>
      <c r="P107" s="59" t="s">
        <v>53</v>
      </c>
      <c r="Q107" s="59" t="s">
        <v>54</v>
      </c>
      <c r="R107" s="59" t="s">
        <v>53</v>
      </c>
      <c r="S107" s="59" t="s">
        <v>53</v>
      </c>
      <c r="T107" s="59"/>
      <c r="U107" s="20">
        <f t="shared" ref="U107:U124" si="30">+T107+O107</f>
        <v>14000000</v>
      </c>
      <c r="V107" s="22">
        <f t="shared" si="29"/>
        <v>210</v>
      </c>
      <c r="W107" s="63" t="s">
        <v>740</v>
      </c>
      <c r="X107" s="66">
        <v>43650</v>
      </c>
      <c r="Y107" s="66">
        <v>43833</v>
      </c>
      <c r="AA107" s="63"/>
      <c r="AB107" s="63"/>
      <c r="AC107" s="63"/>
      <c r="AD107" s="63"/>
      <c r="AE107" s="63"/>
      <c r="AF107" s="63" t="s">
        <v>237</v>
      </c>
      <c r="AG107" s="63"/>
      <c r="AH107" s="63"/>
      <c r="AI107" s="63" t="s">
        <v>650</v>
      </c>
      <c r="AJ107" s="63" t="s">
        <v>741</v>
      </c>
    </row>
    <row r="108" spans="1:36" ht="150" x14ac:dyDescent="0.25">
      <c r="A108" s="63">
        <v>2019</v>
      </c>
      <c r="B108" s="64">
        <v>43642</v>
      </c>
      <c r="C108" s="63" t="s">
        <v>42</v>
      </c>
      <c r="D108" s="63" t="s">
        <v>784</v>
      </c>
      <c r="E108" s="68" t="s">
        <v>785</v>
      </c>
      <c r="F108" s="49" t="s">
        <v>735</v>
      </c>
      <c r="G108" s="65" t="s">
        <v>611</v>
      </c>
      <c r="H108" s="63" t="s">
        <v>736</v>
      </c>
      <c r="I108" s="63" t="s">
        <v>786</v>
      </c>
      <c r="J108" s="63">
        <v>1030622765</v>
      </c>
      <c r="K108" s="55" t="s">
        <v>614</v>
      </c>
      <c r="L108" s="63" t="s">
        <v>50</v>
      </c>
      <c r="M108" s="63" t="s">
        <v>787</v>
      </c>
      <c r="N108" s="63" t="s">
        <v>788</v>
      </c>
      <c r="O108" s="43">
        <v>14000000</v>
      </c>
      <c r="P108" s="59" t="s">
        <v>53</v>
      </c>
      <c r="Q108" s="59" t="s">
        <v>54</v>
      </c>
      <c r="R108" s="59" t="s">
        <v>53</v>
      </c>
      <c r="S108" s="59" t="s">
        <v>53</v>
      </c>
      <c r="T108" s="59"/>
      <c r="U108" s="20">
        <f t="shared" si="30"/>
        <v>14000000</v>
      </c>
      <c r="V108" s="22">
        <f t="shared" si="29"/>
        <v>210</v>
      </c>
      <c r="W108" s="63" t="s">
        <v>740</v>
      </c>
      <c r="X108" s="66">
        <v>43650</v>
      </c>
      <c r="Y108" s="66">
        <v>43833</v>
      </c>
      <c r="AA108" s="63"/>
      <c r="AB108" s="63"/>
      <c r="AC108" s="63"/>
      <c r="AD108" s="63"/>
      <c r="AE108" s="63"/>
      <c r="AF108" s="63" t="s">
        <v>237</v>
      </c>
      <c r="AG108" s="63"/>
      <c r="AH108" s="63"/>
      <c r="AI108" s="63" t="s">
        <v>650</v>
      </c>
      <c r="AJ108" s="63" t="s">
        <v>741</v>
      </c>
    </row>
    <row r="109" spans="1:36" ht="150" x14ac:dyDescent="0.25">
      <c r="A109" s="63">
        <v>2019</v>
      </c>
      <c r="B109" s="64">
        <v>43642</v>
      </c>
      <c r="C109" s="63" t="s">
        <v>42</v>
      </c>
      <c r="D109" s="63" t="s">
        <v>789</v>
      </c>
      <c r="E109" s="68" t="s">
        <v>790</v>
      </c>
      <c r="F109" s="49" t="s">
        <v>735</v>
      </c>
      <c r="G109" s="65" t="s">
        <v>611</v>
      </c>
      <c r="H109" s="63" t="s">
        <v>736</v>
      </c>
      <c r="I109" s="63" t="s">
        <v>791</v>
      </c>
      <c r="J109" s="63">
        <v>79967743</v>
      </c>
      <c r="K109" s="55" t="s">
        <v>614</v>
      </c>
      <c r="L109" s="63" t="s">
        <v>50</v>
      </c>
      <c r="M109" s="63" t="s">
        <v>792</v>
      </c>
      <c r="N109" s="63" t="s">
        <v>793</v>
      </c>
      <c r="O109" s="43">
        <v>14000000</v>
      </c>
      <c r="P109" s="59" t="s">
        <v>53</v>
      </c>
      <c r="Q109" s="59" t="s">
        <v>54</v>
      </c>
      <c r="R109" s="59" t="s">
        <v>53</v>
      </c>
      <c r="S109" s="59" t="s">
        <v>53</v>
      </c>
      <c r="T109" s="59"/>
      <c r="U109" s="20">
        <f t="shared" si="30"/>
        <v>14000000</v>
      </c>
      <c r="V109" s="22">
        <f t="shared" si="29"/>
        <v>210</v>
      </c>
      <c r="W109" s="63" t="s">
        <v>740</v>
      </c>
      <c r="X109" s="66">
        <v>43650</v>
      </c>
      <c r="Y109" s="66">
        <v>43833</v>
      </c>
      <c r="AA109" s="63"/>
      <c r="AB109" s="63"/>
      <c r="AC109" s="63"/>
      <c r="AD109" s="63"/>
      <c r="AE109" s="63"/>
      <c r="AF109" s="63" t="s">
        <v>237</v>
      </c>
      <c r="AG109" s="63"/>
      <c r="AH109" s="63"/>
      <c r="AI109" s="63" t="s">
        <v>650</v>
      </c>
      <c r="AJ109" s="63" t="s">
        <v>741</v>
      </c>
    </row>
    <row r="110" spans="1:36" ht="180" x14ac:dyDescent="0.25">
      <c r="A110" s="63">
        <v>2019</v>
      </c>
      <c r="B110" s="64">
        <v>43643</v>
      </c>
      <c r="C110" s="63" t="s">
        <v>42</v>
      </c>
      <c r="D110" s="63" t="s">
        <v>794</v>
      </c>
      <c r="E110" s="68" t="s">
        <v>795</v>
      </c>
      <c r="F110" s="49" t="s">
        <v>735</v>
      </c>
      <c r="G110" s="65" t="s">
        <v>611</v>
      </c>
      <c r="H110" s="63" t="s">
        <v>796</v>
      </c>
      <c r="I110" s="63" t="s">
        <v>366</v>
      </c>
      <c r="J110" s="63">
        <v>80362137</v>
      </c>
      <c r="K110" s="55" t="s">
        <v>614</v>
      </c>
      <c r="L110" s="63" t="s">
        <v>50</v>
      </c>
      <c r="M110" s="63" t="s">
        <v>797</v>
      </c>
      <c r="N110" s="63" t="s">
        <v>798</v>
      </c>
      <c r="O110" s="43">
        <v>34545000</v>
      </c>
      <c r="P110" s="59" t="s">
        <v>53</v>
      </c>
      <c r="Q110" s="59" t="s">
        <v>54</v>
      </c>
      <c r="R110" s="59" t="s">
        <v>53</v>
      </c>
      <c r="S110" s="59" t="s">
        <v>53</v>
      </c>
      <c r="T110" s="59"/>
      <c r="U110" s="20">
        <f t="shared" si="30"/>
        <v>34545000</v>
      </c>
      <c r="V110" s="22">
        <f t="shared" si="29"/>
        <v>210</v>
      </c>
      <c r="W110" s="63" t="s">
        <v>740</v>
      </c>
      <c r="X110" s="69">
        <v>43643</v>
      </c>
      <c r="Y110" s="66">
        <v>43491</v>
      </c>
      <c r="AA110" s="63"/>
      <c r="AB110" s="63"/>
      <c r="AC110" s="63"/>
      <c r="AD110" s="63"/>
      <c r="AE110" s="63"/>
      <c r="AF110" s="63" t="s">
        <v>237</v>
      </c>
      <c r="AG110" s="63"/>
      <c r="AH110" s="63"/>
      <c r="AI110" s="63" t="s">
        <v>650</v>
      </c>
      <c r="AJ110" s="63" t="s">
        <v>741</v>
      </c>
    </row>
    <row r="111" spans="1:36" ht="90" x14ac:dyDescent="0.25">
      <c r="A111" s="63">
        <v>2019</v>
      </c>
      <c r="B111" s="64">
        <v>43654</v>
      </c>
      <c r="C111" s="63" t="s">
        <v>799</v>
      </c>
      <c r="D111" s="63" t="s">
        <v>800</v>
      </c>
      <c r="E111" s="68" t="s">
        <v>801</v>
      </c>
      <c r="F111" s="49" t="s">
        <v>515</v>
      </c>
      <c r="G111" s="65">
        <v>5</v>
      </c>
      <c r="H111" s="63" t="s">
        <v>802</v>
      </c>
      <c r="I111" s="63" t="s">
        <v>803</v>
      </c>
      <c r="J111" s="63">
        <v>9009907521</v>
      </c>
      <c r="K111" s="55" t="s">
        <v>49</v>
      </c>
      <c r="L111" s="63" t="s">
        <v>50</v>
      </c>
      <c r="M111" s="63" t="s">
        <v>804</v>
      </c>
      <c r="N111" s="63" t="s">
        <v>805</v>
      </c>
      <c r="O111" s="43">
        <v>7104300</v>
      </c>
      <c r="P111" s="59" t="s">
        <v>53</v>
      </c>
      <c r="Q111" s="59" t="s">
        <v>54</v>
      </c>
      <c r="R111" s="59" t="s">
        <v>53</v>
      </c>
      <c r="S111" s="59" t="s">
        <v>53</v>
      </c>
      <c r="T111" s="59"/>
      <c r="U111" s="20">
        <f t="shared" si="30"/>
        <v>7104300</v>
      </c>
      <c r="V111" s="22">
        <f>2*30</f>
        <v>60</v>
      </c>
      <c r="W111" s="63" t="s">
        <v>577</v>
      </c>
      <c r="X111" s="69">
        <v>43655</v>
      </c>
      <c r="Y111" s="66">
        <v>43717</v>
      </c>
      <c r="Z111" s="63"/>
      <c r="AA111" s="63"/>
      <c r="AB111" s="63"/>
      <c r="AC111" s="63"/>
      <c r="AD111" s="63"/>
      <c r="AE111" s="63"/>
      <c r="AF111" s="63" t="s">
        <v>638</v>
      </c>
      <c r="AG111" s="63"/>
      <c r="AH111" s="63"/>
      <c r="AI111" s="63" t="s">
        <v>57</v>
      </c>
      <c r="AJ111" s="63"/>
    </row>
    <row r="112" spans="1:36" ht="60" x14ac:dyDescent="0.25">
      <c r="A112" s="63">
        <v>2019</v>
      </c>
      <c r="B112" s="64">
        <v>43656</v>
      </c>
      <c r="C112" s="63" t="s">
        <v>799</v>
      </c>
      <c r="D112" s="63" t="s">
        <v>806</v>
      </c>
      <c r="E112" s="68" t="s">
        <v>807</v>
      </c>
      <c r="F112" s="49" t="s">
        <v>808</v>
      </c>
      <c r="G112" s="65">
        <v>3</v>
      </c>
      <c r="H112" s="63" t="s">
        <v>809</v>
      </c>
      <c r="I112" s="63" t="s">
        <v>810</v>
      </c>
      <c r="J112" s="63" t="s">
        <v>811</v>
      </c>
      <c r="K112" s="55" t="s">
        <v>49</v>
      </c>
      <c r="L112" s="63" t="s">
        <v>133</v>
      </c>
      <c r="M112" s="63" t="s">
        <v>812</v>
      </c>
      <c r="N112" s="63" t="s">
        <v>813</v>
      </c>
      <c r="O112" s="43">
        <v>638850000</v>
      </c>
      <c r="P112" s="59"/>
      <c r="Q112" s="59"/>
      <c r="R112" s="59"/>
      <c r="S112" s="59"/>
      <c r="T112" s="59"/>
      <c r="U112" s="20">
        <f t="shared" si="30"/>
        <v>638850000</v>
      </c>
      <c r="V112" s="22">
        <f>3*30</f>
        <v>90</v>
      </c>
      <c r="W112" s="63" t="s">
        <v>370</v>
      </c>
      <c r="X112" s="69">
        <v>43671</v>
      </c>
      <c r="Y112" s="66">
        <v>43762</v>
      </c>
      <c r="Z112" s="63"/>
      <c r="AA112" s="63"/>
      <c r="AB112" s="63"/>
      <c r="AC112" s="63"/>
      <c r="AD112" s="63"/>
      <c r="AE112" s="63"/>
      <c r="AF112" s="63" t="s">
        <v>814</v>
      </c>
      <c r="AG112" s="63"/>
      <c r="AH112" s="63"/>
      <c r="AI112" s="63" t="s">
        <v>650</v>
      </c>
      <c r="AJ112" s="63"/>
    </row>
    <row r="113" spans="1:42" ht="105" x14ac:dyDescent="0.25">
      <c r="A113" s="63">
        <v>2019</v>
      </c>
      <c r="B113" s="64">
        <v>43661</v>
      </c>
      <c r="C113" s="63" t="s">
        <v>42</v>
      </c>
      <c r="D113" s="63" t="s">
        <v>815</v>
      </c>
      <c r="E113" s="68" t="s">
        <v>816</v>
      </c>
      <c r="F113" s="49" t="s">
        <v>654</v>
      </c>
      <c r="G113" s="65">
        <v>7</v>
      </c>
      <c r="H113" s="63" t="s">
        <v>817</v>
      </c>
      <c r="I113" s="63" t="s">
        <v>818</v>
      </c>
      <c r="J113" s="63">
        <v>860515236</v>
      </c>
      <c r="K113" s="55" t="s">
        <v>49</v>
      </c>
      <c r="L113" s="63" t="s">
        <v>819</v>
      </c>
      <c r="M113" s="63" t="s">
        <v>820</v>
      </c>
      <c r="N113" s="63" t="s">
        <v>821</v>
      </c>
      <c r="O113" s="43">
        <v>143795190</v>
      </c>
      <c r="P113" s="59" t="s">
        <v>53</v>
      </c>
      <c r="Q113" s="59" t="s">
        <v>54</v>
      </c>
      <c r="R113" s="59" t="s">
        <v>53</v>
      </c>
      <c r="S113" s="59" t="s">
        <v>53</v>
      </c>
      <c r="T113" s="59"/>
      <c r="U113" s="20">
        <f t="shared" si="30"/>
        <v>143795190</v>
      </c>
      <c r="V113" s="22">
        <f>9*30</f>
        <v>270</v>
      </c>
      <c r="W113" s="63" t="s">
        <v>617</v>
      </c>
      <c r="X113" s="69">
        <v>43661</v>
      </c>
      <c r="Y113" s="66">
        <v>43935</v>
      </c>
      <c r="Z113" s="63"/>
      <c r="AA113" s="63"/>
      <c r="AB113" s="63"/>
      <c r="AC113" s="63"/>
      <c r="AD113" s="63"/>
      <c r="AE113" s="63"/>
      <c r="AF113" s="63" t="s">
        <v>169</v>
      </c>
      <c r="AG113" s="63"/>
      <c r="AH113" s="63"/>
      <c r="AI113" s="63" t="s">
        <v>650</v>
      </c>
      <c r="AJ113" s="63"/>
    </row>
    <row r="114" spans="1:42" ht="90" x14ac:dyDescent="0.25">
      <c r="A114" s="73">
        <v>2019</v>
      </c>
      <c r="B114" s="74"/>
      <c r="C114" s="73" t="s">
        <v>578</v>
      </c>
      <c r="D114" s="73"/>
      <c r="E114" s="75">
        <v>39240</v>
      </c>
      <c r="F114" s="76"/>
      <c r="G114" s="75"/>
      <c r="H114" s="73" t="s">
        <v>822</v>
      </c>
      <c r="I114" s="77" t="s">
        <v>823</v>
      </c>
      <c r="J114" s="73">
        <v>830037946</v>
      </c>
      <c r="K114" s="78" t="s">
        <v>583</v>
      </c>
      <c r="L114" s="73" t="s">
        <v>824</v>
      </c>
      <c r="M114" s="73"/>
      <c r="N114" s="73"/>
      <c r="O114" s="79"/>
      <c r="P114" s="80"/>
      <c r="Q114" s="80"/>
      <c r="R114" s="80"/>
      <c r="S114" s="80"/>
      <c r="T114" s="80"/>
      <c r="U114" s="81"/>
      <c r="V114" s="82"/>
      <c r="W114" s="73"/>
      <c r="X114" s="83"/>
      <c r="Y114" s="8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84"/>
      <c r="AL114" s="85"/>
      <c r="AM114" s="85"/>
      <c r="AN114" s="85"/>
      <c r="AO114" s="85"/>
      <c r="AP114" s="85"/>
    </row>
    <row r="115" spans="1:42" ht="60" x14ac:dyDescent="0.25">
      <c r="A115" s="63">
        <v>2019</v>
      </c>
      <c r="B115" s="64">
        <v>43661</v>
      </c>
      <c r="C115" s="63" t="s">
        <v>42</v>
      </c>
      <c r="D115" s="63" t="s">
        <v>825</v>
      </c>
      <c r="E115" s="68" t="s">
        <v>826</v>
      </c>
      <c r="F115" s="49" t="s">
        <v>654</v>
      </c>
      <c r="G115" s="65">
        <v>15</v>
      </c>
      <c r="H115" s="63" t="s">
        <v>827</v>
      </c>
      <c r="I115" s="63" t="s">
        <v>828</v>
      </c>
      <c r="J115" s="63">
        <v>830059289</v>
      </c>
      <c r="K115" s="55" t="s">
        <v>49</v>
      </c>
      <c r="L115" s="63" t="s">
        <v>107</v>
      </c>
      <c r="M115" s="63" t="s">
        <v>829</v>
      </c>
      <c r="N115" s="63" t="s">
        <v>830</v>
      </c>
      <c r="O115" s="43">
        <v>224734100</v>
      </c>
      <c r="P115" s="59" t="s">
        <v>53</v>
      </c>
      <c r="Q115" s="59" t="s">
        <v>54</v>
      </c>
      <c r="R115" s="59" t="s">
        <v>53</v>
      </c>
      <c r="S115" s="59" t="s">
        <v>53</v>
      </c>
      <c r="T115" s="59"/>
      <c r="U115" s="20">
        <f t="shared" si="30"/>
        <v>224734100</v>
      </c>
      <c r="V115" s="22">
        <f>2*30</f>
        <v>60</v>
      </c>
      <c r="W115" s="63" t="s">
        <v>577</v>
      </c>
      <c r="X115" s="69">
        <v>43661</v>
      </c>
      <c r="Y115" s="66">
        <v>43722</v>
      </c>
      <c r="Z115" s="63"/>
      <c r="AA115" s="63"/>
      <c r="AB115" s="63"/>
      <c r="AC115" s="63"/>
      <c r="AD115" s="63"/>
      <c r="AE115" s="63"/>
      <c r="AF115" s="63" t="s">
        <v>831</v>
      </c>
      <c r="AG115" s="63"/>
      <c r="AH115" s="63"/>
      <c r="AI115" s="63" t="s">
        <v>650</v>
      </c>
      <c r="AJ115" s="63"/>
    </row>
    <row r="116" spans="1:42" ht="75" x14ac:dyDescent="0.25">
      <c r="A116" s="63">
        <v>2019</v>
      </c>
      <c r="B116" s="64">
        <v>43662</v>
      </c>
      <c r="C116" s="63" t="s">
        <v>714</v>
      </c>
      <c r="D116" s="63" t="s">
        <v>832</v>
      </c>
      <c r="E116" s="68" t="s">
        <v>833</v>
      </c>
      <c r="F116" s="49" t="s">
        <v>664</v>
      </c>
      <c r="G116" s="65">
        <v>10</v>
      </c>
      <c r="H116" s="63" t="s">
        <v>834</v>
      </c>
      <c r="I116" s="63" t="s">
        <v>835</v>
      </c>
      <c r="J116" s="63" t="s">
        <v>836</v>
      </c>
      <c r="K116" s="55" t="s">
        <v>614</v>
      </c>
      <c r="L116" s="63" t="s">
        <v>133</v>
      </c>
      <c r="M116" s="63" t="s">
        <v>837</v>
      </c>
      <c r="N116" s="63" t="s">
        <v>838</v>
      </c>
      <c r="O116" s="43">
        <v>589061494</v>
      </c>
      <c r="P116" s="59"/>
      <c r="Q116" s="59"/>
      <c r="R116" s="59"/>
      <c r="S116" s="59"/>
      <c r="T116" s="59"/>
      <c r="U116" s="20">
        <f t="shared" si="30"/>
        <v>589061494</v>
      </c>
      <c r="V116" s="22">
        <f>5*30</f>
        <v>150</v>
      </c>
      <c r="W116" s="63" t="s">
        <v>839</v>
      </c>
      <c r="X116" s="86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 t="s">
        <v>778</v>
      </c>
      <c r="AJ116" s="63"/>
    </row>
    <row r="117" spans="1:42" ht="60" x14ac:dyDescent="0.25">
      <c r="A117" s="63">
        <v>2019</v>
      </c>
      <c r="B117" s="64">
        <v>43663</v>
      </c>
      <c r="C117" s="63" t="s">
        <v>42</v>
      </c>
      <c r="D117" s="63" t="s">
        <v>840</v>
      </c>
      <c r="E117" s="68" t="s">
        <v>841</v>
      </c>
      <c r="F117" s="49" t="s">
        <v>664</v>
      </c>
      <c r="G117" s="65">
        <v>7</v>
      </c>
      <c r="H117" s="63" t="s">
        <v>842</v>
      </c>
      <c r="I117" s="63" t="s">
        <v>843</v>
      </c>
      <c r="J117" s="63" t="s">
        <v>844</v>
      </c>
      <c r="K117" s="55" t="s">
        <v>614</v>
      </c>
      <c r="L117" s="63" t="s">
        <v>107</v>
      </c>
      <c r="M117" s="63" t="s">
        <v>845</v>
      </c>
      <c r="N117" s="63" t="s">
        <v>846</v>
      </c>
      <c r="O117" s="43">
        <v>399037145</v>
      </c>
      <c r="P117" s="59" t="s">
        <v>53</v>
      </c>
      <c r="Q117" s="59" t="s">
        <v>54</v>
      </c>
      <c r="R117" s="59" t="s">
        <v>53</v>
      </c>
      <c r="S117" s="59" t="s">
        <v>53</v>
      </c>
      <c r="T117" s="59"/>
      <c r="U117" s="20">
        <f t="shared" si="30"/>
        <v>399037145</v>
      </c>
      <c r="V117" s="22">
        <f>3*30</f>
        <v>90</v>
      </c>
      <c r="W117" s="63" t="s">
        <v>370</v>
      </c>
      <c r="X117" s="69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 t="s">
        <v>778</v>
      </c>
      <c r="AJ117" s="63"/>
    </row>
    <row r="118" spans="1:42" ht="60" x14ac:dyDescent="0.25">
      <c r="A118" s="63">
        <v>2019</v>
      </c>
      <c r="B118" s="64">
        <v>43664</v>
      </c>
      <c r="C118" s="63" t="s">
        <v>799</v>
      </c>
      <c r="D118" s="63" t="s">
        <v>847</v>
      </c>
      <c r="E118" s="68" t="s">
        <v>848</v>
      </c>
      <c r="F118" s="49" t="s">
        <v>808</v>
      </c>
      <c r="G118" s="65">
        <v>6</v>
      </c>
      <c r="H118" s="63" t="s">
        <v>849</v>
      </c>
      <c r="I118" s="63" t="s">
        <v>850</v>
      </c>
      <c r="J118" s="63" t="s">
        <v>851</v>
      </c>
      <c r="K118" s="55" t="s">
        <v>614</v>
      </c>
      <c r="L118" s="63" t="s">
        <v>50</v>
      </c>
      <c r="M118" s="63" t="s">
        <v>852</v>
      </c>
      <c r="N118" s="63" t="s">
        <v>853</v>
      </c>
      <c r="O118" s="43">
        <v>199882500</v>
      </c>
      <c r="P118" s="59" t="s">
        <v>53</v>
      </c>
      <c r="Q118" s="59" t="s">
        <v>54</v>
      </c>
      <c r="R118" s="59" t="s">
        <v>53</v>
      </c>
      <c r="S118" s="59" t="s">
        <v>53</v>
      </c>
      <c r="T118" s="59"/>
      <c r="U118" s="20">
        <f t="shared" si="30"/>
        <v>199882500</v>
      </c>
      <c r="V118" s="22">
        <f>2*30</f>
        <v>60</v>
      </c>
      <c r="W118" s="63" t="s">
        <v>577</v>
      </c>
      <c r="X118" s="69">
        <v>43668</v>
      </c>
      <c r="Y118" s="66">
        <v>43729</v>
      </c>
      <c r="Z118" s="63"/>
      <c r="AA118" s="63"/>
      <c r="AB118" s="63"/>
      <c r="AC118" s="63"/>
      <c r="AD118" s="63"/>
      <c r="AE118" s="63"/>
      <c r="AF118" s="63" t="s">
        <v>638</v>
      </c>
      <c r="AG118" s="63"/>
      <c r="AH118" s="63"/>
      <c r="AI118" s="63" t="s">
        <v>57</v>
      </c>
      <c r="AJ118" s="63"/>
    </row>
    <row r="119" spans="1:42" ht="120" x14ac:dyDescent="0.25">
      <c r="A119" s="63">
        <v>2019</v>
      </c>
      <c r="B119" s="64">
        <v>43670</v>
      </c>
      <c r="C119" s="63" t="s">
        <v>42</v>
      </c>
      <c r="D119" s="63" t="s">
        <v>854</v>
      </c>
      <c r="E119" s="68" t="s">
        <v>855</v>
      </c>
      <c r="F119" s="49" t="s">
        <v>515</v>
      </c>
      <c r="G119" s="65">
        <v>1</v>
      </c>
      <c r="H119" s="63" t="s">
        <v>856</v>
      </c>
      <c r="I119" s="63" t="s">
        <v>857</v>
      </c>
      <c r="J119" s="63">
        <v>80220338</v>
      </c>
      <c r="K119" s="55" t="s">
        <v>614</v>
      </c>
      <c r="L119" s="63" t="s">
        <v>858</v>
      </c>
      <c r="M119" s="63" t="s">
        <v>859</v>
      </c>
      <c r="N119" s="63" t="s">
        <v>860</v>
      </c>
      <c r="O119" s="43">
        <v>17400000</v>
      </c>
      <c r="P119" s="59" t="s">
        <v>53</v>
      </c>
      <c r="Q119" s="59" t="s">
        <v>54</v>
      </c>
      <c r="R119" s="59" t="s">
        <v>53</v>
      </c>
      <c r="S119" s="59" t="s">
        <v>53</v>
      </c>
      <c r="T119" s="59"/>
      <c r="U119" s="20">
        <f t="shared" si="30"/>
        <v>17400000</v>
      </c>
      <c r="V119" s="22">
        <f>6*30</f>
        <v>180</v>
      </c>
      <c r="W119" s="63" t="s">
        <v>861</v>
      </c>
      <c r="X119" s="69">
        <v>43698</v>
      </c>
      <c r="Y119" s="66">
        <v>43881</v>
      </c>
      <c r="Z119" s="63"/>
      <c r="AA119" s="63"/>
      <c r="AB119" s="63"/>
      <c r="AC119" s="63"/>
      <c r="AD119" s="63"/>
      <c r="AE119" s="63"/>
      <c r="AF119" s="63" t="s">
        <v>862</v>
      </c>
      <c r="AG119" s="63"/>
      <c r="AH119" s="63"/>
      <c r="AI119" s="63" t="s">
        <v>57</v>
      </c>
      <c r="AJ119" s="63"/>
    </row>
    <row r="120" spans="1:42" ht="75" x14ac:dyDescent="0.25">
      <c r="A120" s="63">
        <v>2019</v>
      </c>
      <c r="B120" s="64">
        <v>43677</v>
      </c>
      <c r="C120" s="63" t="s">
        <v>42</v>
      </c>
      <c r="D120" s="63" t="s">
        <v>863</v>
      </c>
      <c r="E120" s="68" t="s">
        <v>864</v>
      </c>
      <c r="F120" s="49" t="s">
        <v>664</v>
      </c>
      <c r="G120" s="65">
        <v>6</v>
      </c>
      <c r="H120" s="63" t="s">
        <v>865</v>
      </c>
      <c r="I120" s="63" t="s">
        <v>866</v>
      </c>
      <c r="J120" s="63">
        <v>900216251</v>
      </c>
      <c r="K120" s="55" t="s">
        <v>614</v>
      </c>
      <c r="L120" s="63" t="s">
        <v>858</v>
      </c>
      <c r="M120" s="63" t="s">
        <v>867</v>
      </c>
      <c r="N120" s="63"/>
      <c r="O120" s="43">
        <v>303740201</v>
      </c>
      <c r="P120" s="59" t="s">
        <v>53</v>
      </c>
      <c r="Q120" s="59" t="s">
        <v>54</v>
      </c>
      <c r="R120" s="59" t="s">
        <v>53</v>
      </c>
      <c r="S120" s="59" t="s">
        <v>53</v>
      </c>
      <c r="T120" s="59"/>
      <c r="U120" s="20">
        <f t="shared" si="30"/>
        <v>303740201</v>
      </c>
      <c r="V120" s="22">
        <f>6*30</f>
        <v>180</v>
      </c>
      <c r="W120" s="63" t="s">
        <v>861</v>
      </c>
      <c r="X120" s="69">
        <v>43698</v>
      </c>
      <c r="Y120" s="66">
        <v>43881</v>
      </c>
      <c r="Z120" s="63"/>
      <c r="AA120" s="63"/>
      <c r="AB120" s="63"/>
      <c r="AC120" s="63"/>
      <c r="AD120" s="63"/>
      <c r="AE120" s="63"/>
      <c r="AF120" s="63" t="s">
        <v>868</v>
      </c>
      <c r="AG120" s="63"/>
      <c r="AH120" s="63"/>
      <c r="AI120" s="63" t="s">
        <v>57</v>
      </c>
      <c r="AJ120" s="63"/>
    </row>
    <row r="121" spans="1:42" ht="90" x14ac:dyDescent="0.25">
      <c r="A121" s="63">
        <v>2019</v>
      </c>
      <c r="B121" s="64">
        <v>43678</v>
      </c>
      <c r="C121" s="63" t="s">
        <v>42</v>
      </c>
      <c r="D121" s="63" t="s">
        <v>869</v>
      </c>
      <c r="E121" s="68" t="s">
        <v>870</v>
      </c>
      <c r="F121" s="49" t="s">
        <v>524</v>
      </c>
      <c r="G121" s="65" t="s">
        <v>46</v>
      </c>
      <c r="H121" s="63" t="s">
        <v>871</v>
      </c>
      <c r="I121" s="63" t="s">
        <v>872</v>
      </c>
      <c r="J121" s="63">
        <v>79381209</v>
      </c>
      <c r="K121" s="55" t="s">
        <v>614</v>
      </c>
      <c r="L121" s="63" t="s">
        <v>50</v>
      </c>
      <c r="M121" s="63" t="s">
        <v>873</v>
      </c>
      <c r="N121" s="63" t="s">
        <v>874</v>
      </c>
      <c r="O121" s="43">
        <v>33000000</v>
      </c>
      <c r="P121" s="59" t="s">
        <v>53</v>
      </c>
      <c r="Q121" s="59" t="s">
        <v>54</v>
      </c>
      <c r="R121" s="59" t="s">
        <v>53</v>
      </c>
      <c r="S121" s="59" t="s">
        <v>53</v>
      </c>
      <c r="T121" s="59"/>
      <c r="U121" s="20">
        <f t="shared" si="30"/>
        <v>33000000</v>
      </c>
      <c r="V121" s="22">
        <f>6*30</f>
        <v>180</v>
      </c>
      <c r="W121" s="63" t="s">
        <v>861</v>
      </c>
      <c r="X121" s="69">
        <v>43678</v>
      </c>
      <c r="Y121" s="63" t="s">
        <v>875</v>
      </c>
      <c r="Z121" s="63"/>
      <c r="AA121" s="63"/>
      <c r="AB121" s="63"/>
      <c r="AC121" s="63"/>
      <c r="AD121" s="63"/>
      <c r="AE121" s="63"/>
      <c r="AF121" s="63" t="s">
        <v>876</v>
      </c>
      <c r="AG121" s="63"/>
      <c r="AH121" s="63"/>
      <c r="AI121" s="63" t="s">
        <v>57</v>
      </c>
      <c r="AJ121" s="63"/>
    </row>
    <row r="122" spans="1:42" ht="135" x14ac:dyDescent="0.25">
      <c r="A122" s="63">
        <v>2019</v>
      </c>
      <c r="B122" s="64">
        <v>43675</v>
      </c>
      <c r="C122" s="63" t="s">
        <v>512</v>
      </c>
      <c r="D122" s="63" t="s">
        <v>877</v>
      </c>
      <c r="E122" s="68" t="s">
        <v>878</v>
      </c>
      <c r="F122" s="49" t="s">
        <v>540</v>
      </c>
      <c r="G122" s="65">
        <v>1</v>
      </c>
      <c r="H122" s="63" t="s">
        <v>879</v>
      </c>
      <c r="I122" s="63" t="s">
        <v>880</v>
      </c>
      <c r="J122" s="63">
        <v>79939493</v>
      </c>
      <c r="K122" s="55" t="s">
        <v>614</v>
      </c>
      <c r="L122" s="63" t="s">
        <v>881</v>
      </c>
      <c r="M122" s="63" t="s">
        <v>882</v>
      </c>
      <c r="N122" s="63"/>
      <c r="O122" s="43">
        <v>99971900</v>
      </c>
      <c r="P122" s="59" t="s">
        <v>53</v>
      </c>
      <c r="Q122" s="59" t="s">
        <v>54</v>
      </c>
      <c r="R122" s="59" t="s">
        <v>53</v>
      </c>
      <c r="S122" s="59" t="s">
        <v>53</v>
      </c>
      <c r="T122" s="59"/>
      <c r="U122" s="20">
        <f t="shared" si="30"/>
        <v>99971900</v>
      </c>
      <c r="V122" s="22">
        <f>5*30</f>
        <v>150</v>
      </c>
      <c r="W122" s="63" t="s">
        <v>839</v>
      </c>
      <c r="X122" s="86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 t="s">
        <v>778</v>
      </c>
      <c r="AJ122" s="63"/>
    </row>
    <row r="123" spans="1:42" ht="150" x14ac:dyDescent="0.25">
      <c r="A123" s="87">
        <v>2019</v>
      </c>
      <c r="B123" s="88">
        <v>43679</v>
      </c>
      <c r="C123" s="87" t="s">
        <v>512</v>
      </c>
      <c r="D123" s="87" t="s">
        <v>883</v>
      </c>
      <c r="E123" s="89" t="s">
        <v>884</v>
      </c>
      <c r="F123" s="90" t="s">
        <v>540</v>
      </c>
      <c r="G123" s="91">
        <v>7</v>
      </c>
      <c r="H123" s="87" t="s">
        <v>885</v>
      </c>
      <c r="I123" s="87" t="s">
        <v>886</v>
      </c>
      <c r="J123" s="87">
        <v>79865330</v>
      </c>
      <c r="K123" s="92" t="s">
        <v>614</v>
      </c>
      <c r="L123" s="87" t="s">
        <v>133</v>
      </c>
      <c r="M123" s="87" t="s">
        <v>887</v>
      </c>
      <c r="N123" s="87"/>
      <c r="O123" s="93">
        <v>1299974838</v>
      </c>
      <c r="P123" s="94" t="s">
        <v>53</v>
      </c>
      <c r="Q123" s="94" t="s">
        <v>54</v>
      </c>
      <c r="R123" s="94" t="s">
        <v>53</v>
      </c>
      <c r="S123" s="94" t="s">
        <v>53</v>
      </c>
      <c r="T123" s="94"/>
      <c r="U123" s="95">
        <f t="shared" si="30"/>
        <v>1299974838</v>
      </c>
      <c r="V123" s="96">
        <f>10*30</f>
        <v>300</v>
      </c>
      <c r="W123" s="87" t="s">
        <v>888</v>
      </c>
      <c r="X123" s="97">
        <v>43697</v>
      </c>
      <c r="Y123" s="98">
        <v>44001</v>
      </c>
      <c r="Z123" s="87"/>
      <c r="AA123" s="87"/>
      <c r="AB123" s="87"/>
      <c r="AC123" s="87"/>
      <c r="AD123" s="87"/>
      <c r="AE123" s="87"/>
      <c r="AF123" s="87" t="s">
        <v>889</v>
      </c>
      <c r="AG123" s="87"/>
      <c r="AH123" s="87"/>
      <c r="AI123" s="87" t="s">
        <v>57</v>
      </c>
      <c r="AJ123" s="87"/>
    </row>
    <row r="124" spans="1:42" ht="150" x14ac:dyDescent="0.25">
      <c r="A124" s="63">
        <v>2019</v>
      </c>
      <c r="B124" s="64">
        <v>43698</v>
      </c>
      <c r="C124" s="63" t="s">
        <v>42</v>
      </c>
      <c r="D124" s="63" t="s">
        <v>890</v>
      </c>
      <c r="E124" s="68" t="s">
        <v>891</v>
      </c>
      <c r="F124" s="49" t="s">
        <v>524</v>
      </c>
      <c r="G124" s="65" t="s">
        <v>46</v>
      </c>
      <c r="H124" s="63" t="s">
        <v>892</v>
      </c>
      <c r="I124" s="63" t="s">
        <v>893</v>
      </c>
      <c r="J124" s="63">
        <v>1114398753</v>
      </c>
      <c r="K124" s="55" t="s">
        <v>614</v>
      </c>
      <c r="L124" s="63" t="s">
        <v>50</v>
      </c>
      <c r="M124" s="63" t="s">
        <v>894</v>
      </c>
      <c r="N124" s="63" t="s">
        <v>895</v>
      </c>
      <c r="O124" s="43">
        <v>14250000</v>
      </c>
      <c r="P124" s="59" t="s">
        <v>53</v>
      </c>
      <c r="Q124" s="59" t="s">
        <v>54</v>
      </c>
      <c r="R124" s="59" t="s">
        <v>53</v>
      </c>
      <c r="S124" s="59" t="s">
        <v>53</v>
      </c>
      <c r="T124" s="59"/>
      <c r="U124" s="20">
        <f t="shared" si="30"/>
        <v>14250000</v>
      </c>
      <c r="V124" s="22">
        <f>6*30</f>
        <v>180</v>
      </c>
      <c r="W124" s="63" t="s">
        <v>861</v>
      </c>
      <c r="X124" s="69">
        <v>43698</v>
      </c>
      <c r="Y124" s="66">
        <v>43485</v>
      </c>
      <c r="Z124" s="63"/>
      <c r="AA124" s="63"/>
      <c r="AB124" s="63"/>
      <c r="AC124" s="63"/>
      <c r="AD124" s="63"/>
      <c r="AE124" s="63"/>
      <c r="AF124" s="63" t="s">
        <v>896</v>
      </c>
      <c r="AG124" s="63"/>
      <c r="AH124" s="63"/>
      <c r="AI124" s="63" t="s">
        <v>57</v>
      </c>
      <c r="AJ124" s="63" t="s">
        <v>897</v>
      </c>
      <c r="AK124" s="24"/>
      <c r="AL124" s="67"/>
      <c r="AM124" s="67"/>
      <c r="AN124" s="67"/>
      <c r="AO124" s="67"/>
      <c r="AP124" s="67"/>
    </row>
    <row r="125" spans="1:42" x14ac:dyDescent="0.25">
      <c r="A125" s="99"/>
      <c r="B125" s="100"/>
      <c r="C125" s="99"/>
      <c r="D125" s="99"/>
      <c r="E125" s="101"/>
      <c r="F125" s="102"/>
      <c r="G125" s="103"/>
      <c r="H125" s="99"/>
      <c r="I125" s="99"/>
      <c r="J125" s="99"/>
      <c r="K125" s="104"/>
      <c r="L125" s="99"/>
      <c r="M125" s="99"/>
      <c r="N125" s="99"/>
      <c r="O125" s="105"/>
      <c r="P125" s="106"/>
      <c r="Q125" s="106"/>
      <c r="R125" s="106"/>
      <c r="S125" s="106"/>
      <c r="T125" s="106"/>
      <c r="U125" s="107"/>
      <c r="V125" s="108"/>
      <c r="W125" s="99"/>
      <c r="X125" s="10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110"/>
      <c r="AL125" s="111"/>
      <c r="AM125" s="111"/>
      <c r="AN125" s="111"/>
      <c r="AO125" s="111"/>
      <c r="AP125" s="111"/>
    </row>
    <row r="126" spans="1:42" x14ac:dyDescent="0.25">
      <c r="A126" s="99"/>
      <c r="B126" s="100"/>
      <c r="C126" s="99"/>
      <c r="D126" s="99"/>
      <c r="E126" s="101"/>
      <c r="F126" s="102"/>
      <c r="G126" s="103"/>
      <c r="H126" s="99"/>
      <c r="I126" s="99"/>
      <c r="J126" s="99"/>
      <c r="K126" s="104"/>
      <c r="L126" s="99"/>
      <c r="M126" s="99"/>
      <c r="N126" s="99"/>
      <c r="O126" s="105"/>
      <c r="P126" s="106"/>
      <c r="Q126" s="106"/>
      <c r="R126" s="106"/>
      <c r="S126" s="106"/>
      <c r="T126" s="106"/>
      <c r="U126" s="107"/>
      <c r="V126" s="108"/>
      <c r="W126" s="99"/>
      <c r="X126" s="10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110"/>
      <c r="AL126" s="111"/>
      <c r="AM126" s="111"/>
      <c r="AN126" s="111"/>
      <c r="AO126" s="111"/>
      <c r="AP126" s="111"/>
    </row>
    <row r="127" spans="1:42" x14ac:dyDescent="0.25">
      <c r="A127" s="99"/>
      <c r="B127" s="100"/>
      <c r="C127" s="99"/>
      <c r="D127" s="99"/>
      <c r="E127" s="101"/>
      <c r="F127" s="102"/>
      <c r="G127" s="103"/>
      <c r="H127" s="99"/>
      <c r="I127" s="99"/>
      <c r="J127" s="99"/>
      <c r="K127" s="104"/>
      <c r="L127" s="99"/>
      <c r="M127" s="99"/>
      <c r="N127" s="99"/>
      <c r="O127" s="105"/>
      <c r="P127" s="106"/>
      <c r="Q127" s="106"/>
      <c r="R127" s="106"/>
      <c r="S127" s="106"/>
      <c r="T127" s="106"/>
      <c r="U127" s="107"/>
      <c r="V127" s="108"/>
      <c r="W127" s="99"/>
      <c r="X127" s="10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110"/>
      <c r="AL127" s="111"/>
      <c r="AM127" s="111"/>
      <c r="AN127" s="111"/>
      <c r="AO127" s="111"/>
      <c r="AP127" s="111"/>
    </row>
  </sheetData>
  <mergeCells count="5">
    <mergeCell ref="A1:O1"/>
    <mergeCell ref="P1:Q1"/>
    <mergeCell ref="R1:AB1"/>
    <mergeCell ref="AC1:AD1"/>
    <mergeCell ref="AE1:A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Melissa Gonzalez Lopez</dc:creator>
  <cp:lastModifiedBy>Laura Melissa Gonzalez Lopez</cp:lastModifiedBy>
  <dcterms:created xsi:type="dcterms:W3CDTF">2019-08-27T17:21:48Z</dcterms:created>
  <dcterms:modified xsi:type="dcterms:W3CDTF">2019-08-27T17:23:20Z</dcterms:modified>
</cp:coreProperties>
</file>