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oria.Pirajon\Downloads\"/>
    </mc:Choice>
  </mc:AlternateContent>
  <bookViews>
    <workbookView xWindow="0" yWindow="0" windowWidth="28800" windowHeight="12030" activeTab="1"/>
  </bookViews>
  <sheets>
    <sheet name="EJECUCION FISICA PROYECTOS POAI" sheetId="3" r:id="rId1"/>
    <sheet name="CONTRATACION 2018" sheetId="1" r:id="rId2"/>
    <sheet name="UNIONES TEMPORALES " sheetId="4" r:id="rId3"/>
  </sheets>
  <externalReferences>
    <externalReference r:id="rId4"/>
    <externalReference r:id="rId5"/>
  </externalReferences>
  <definedNames>
    <definedName name="_xlnm._FilterDatabase" localSheetId="1" hidden="1">'CONTRATACION 2018'!$AE$6:$AN$29</definedName>
    <definedName name="Afectación">'[1]Tipo '!$D$2:$D$4</definedName>
    <definedName name="_xlnm.Print_Area" localSheetId="1">'CONTRATACION 2018'!$A$1:$AN$190</definedName>
    <definedName name="ContratacionDirecta">'[2]Tipo '!$C$18:$C$27</definedName>
    <definedName name="Mod">'[1]Tipo '!$C$2:$C$8</definedName>
    <definedName name="RegimenEspecial">'[2]Tipo '!$C$29:$C$30</definedName>
    <definedName name="SeleccionAbreviada">'[2]Tipo '!$C$12:$C$15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3" i="1" l="1"/>
  <c r="W187" i="1" l="1"/>
  <c r="V190" i="1" l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6" i="1"/>
  <c r="V75" i="1"/>
  <c r="V74" i="1"/>
  <c r="V73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3" i="1"/>
  <c r="V52" i="1"/>
  <c r="V51" i="1"/>
  <c r="V50" i="1"/>
  <c r="V49" i="1"/>
  <c r="V48" i="1"/>
  <c r="V47" i="1"/>
  <c r="V46" i="1"/>
  <c r="V45" i="1"/>
  <c r="V44" i="1"/>
  <c r="V42" i="1"/>
  <c r="V41" i="1"/>
  <c r="V40" i="1"/>
  <c r="V39" i="1"/>
  <c r="V38" i="1"/>
  <c r="V37" i="1"/>
  <c r="V36" i="1"/>
  <c r="V34" i="1"/>
  <c r="V33" i="1"/>
  <c r="V32" i="1"/>
  <c r="V3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W172" i="1" l="1"/>
  <c r="W174" i="1" l="1"/>
  <c r="W162" i="1" l="1"/>
  <c r="W189" i="1" l="1"/>
  <c r="W188" i="1"/>
  <c r="W186" i="1"/>
  <c r="W185" i="1"/>
  <c r="W184" i="1"/>
  <c r="W183" i="1"/>
  <c r="W182" i="1"/>
  <c r="W180" i="1"/>
  <c r="W179" i="1"/>
  <c r="W178" i="1"/>
  <c r="W175" i="1" l="1"/>
  <c r="W168" i="1" l="1"/>
  <c r="W176" i="1" l="1"/>
  <c r="AK167" i="1" l="1"/>
  <c r="AL167" i="1" s="1"/>
  <c r="AM167" i="1" l="1"/>
  <c r="AN167" i="1"/>
  <c r="AK157" i="1"/>
  <c r="AK176" i="1" s="1"/>
  <c r="AK177" i="1" s="1"/>
  <c r="AK153" i="1"/>
  <c r="AN140" i="1"/>
  <c r="AK140" i="1"/>
  <c r="AN107" i="1"/>
  <c r="AM107" i="1"/>
  <c r="AN125" i="1"/>
  <c r="AM125" i="1"/>
  <c r="AN111" i="1"/>
  <c r="AM111" i="1"/>
  <c r="AN134" i="1"/>
  <c r="AM134" i="1"/>
  <c r="W171" i="1" l="1"/>
  <c r="AK171" i="1"/>
  <c r="AL171" i="1" s="1"/>
  <c r="AN171" i="1" l="1"/>
  <c r="AM171" i="1"/>
  <c r="W170" i="1"/>
  <c r="AK170" i="1"/>
  <c r="AL170" i="1" s="1"/>
  <c r="AN170" i="1" l="1"/>
  <c r="AM170" i="1"/>
  <c r="W147" i="1"/>
  <c r="AK166" i="1" l="1"/>
  <c r="AL166" i="1" s="1"/>
  <c r="W158" i="1"/>
  <c r="AK169" i="1"/>
  <c r="AL169" i="1" s="1"/>
  <c r="AN169" i="1" l="1"/>
  <c r="AM169" i="1"/>
  <c r="AM166" i="1"/>
  <c r="AN166" i="1"/>
  <c r="AK168" i="1"/>
  <c r="AL168" i="1" s="1"/>
  <c r="AK165" i="1"/>
  <c r="AL165" i="1" s="1"/>
  <c r="AK158" i="1"/>
  <c r="AL158" i="1" s="1"/>
  <c r="AK147" i="1"/>
  <c r="AM168" i="1" l="1"/>
  <c r="AN168" i="1"/>
  <c r="AM165" i="1"/>
  <c r="AN165" i="1"/>
  <c r="AM158" i="1"/>
  <c r="AN158" i="1"/>
  <c r="AL16" i="1"/>
  <c r="AM16" i="1" s="1"/>
  <c r="AL22" i="1"/>
  <c r="AM22" i="1" s="1"/>
  <c r="AK98" i="1"/>
  <c r="AL98" i="1" s="1"/>
  <c r="AK97" i="1"/>
  <c r="AL97" i="1" s="1"/>
  <c r="AK96" i="1"/>
  <c r="AL96" i="1" s="1"/>
  <c r="AK95" i="1"/>
  <c r="AL95" i="1" s="1"/>
  <c r="AK94" i="1"/>
  <c r="AL94" i="1" s="1"/>
  <c r="AK104" i="1"/>
  <c r="AL104" i="1" s="1"/>
  <c r="AN104" i="1" s="1"/>
  <c r="AK103" i="1"/>
  <c r="AL103" i="1" s="1"/>
  <c r="AK102" i="1"/>
  <c r="AL102" i="1" s="1"/>
  <c r="AM102" i="1" s="1"/>
  <c r="AK101" i="1"/>
  <c r="AL101" i="1" s="1"/>
  <c r="AK100" i="1"/>
  <c r="AL100" i="1" s="1"/>
  <c r="AN100" i="1" s="1"/>
  <c r="AK160" i="1"/>
  <c r="AL160" i="1" s="1"/>
  <c r="AK164" i="1"/>
  <c r="AL164" i="1" s="1"/>
  <c r="AK163" i="1"/>
  <c r="AL163" i="1" s="1"/>
  <c r="AK117" i="1"/>
  <c r="AL117" i="1" s="1"/>
  <c r="AK116" i="1"/>
  <c r="AL116" i="1" s="1"/>
  <c r="AK115" i="1"/>
  <c r="AL115" i="1" s="1"/>
  <c r="AK114" i="1"/>
  <c r="AL114" i="1" s="1"/>
  <c r="AK113" i="1"/>
  <c r="AL113" i="1" s="1"/>
  <c r="AK112" i="1"/>
  <c r="AL112" i="1" s="1"/>
  <c r="AL79" i="1"/>
  <c r="AN79" i="1" s="1"/>
  <c r="AN16" i="1" l="1"/>
  <c r="AN22" i="1"/>
  <c r="AM97" i="1"/>
  <c r="AN97" i="1"/>
  <c r="AM98" i="1"/>
  <c r="AN98" i="1"/>
  <c r="AN94" i="1"/>
  <c r="AM94" i="1"/>
  <c r="AM95" i="1"/>
  <c r="AN95" i="1"/>
  <c r="AN96" i="1"/>
  <c r="AM96" i="1"/>
  <c r="AN103" i="1"/>
  <c r="AM103" i="1"/>
  <c r="AN101" i="1"/>
  <c r="AM101" i="1"/>
  <c r="AM100" i="1"/>
  <c r="AM104" i="1"/>
  <c r="AN102" i="1"/>
  <c r="AN160" i="1"/>
  <c r="AM160" i="1"/>
  <c r="AN163" i="1"/>
  <c r="AM163" i="1"/>
  <c r="AN164" i="1"/>
  <c r="AM164" i="1"/>
  <c r="AN116" i="1"/>
  <c r="AM116" i="1"/>
  <c r="AN117" i="1"/>
  <c r="AM113" i="1"/>
  <c r="AN113" i="1"/>
  <c r="AN114" i="1"/>
  <c r="AM114" i="1"/>
  <c r="AN115" i="1"/>
  <c r="AM115" i="1"/>
  <c r="AM112" i="1"/>
  <c r="AN112" i="1"/>
  <c r="AM79" i="1"/>
  <c r="AL11" i="1"/>
  <c r="AN11" i="1" s="1"/>
  <c r="AK146" i="1"/>
  <c r="AK118" i="1"/>
  <c r="AL118" i="1" s="1"/>
  <c r="AM118" i="1" s="1"/>
  <c r="AK162" i="1"/>
  <c r="AK161" i="1"/>
  <c r="AL161" i="1" s="1"/>
  <c r="AK159" i="1"/>
  <c r="AL159" i="1" s="1"/>
  <c r="AL157" i="1"/>
  <c r="AK156" i="1"/>
  <c r="AL156" i="1" s="1"/>
  <c r="AK155" i="1"/>
  <c r="AL155" i="1" s="1"/>
  <c r="AK154" i="1"/>
  <c r="AL154" i="1" s="1"/>
  <c r="AL153" i="1"/>
  <c r="AK152" i="1"/>
  <c r="AL152" i="1" s="1"/>
  <c r="AK150" i="1"/>
  <c r="AL150" i="1" s="1"/>
  <c r="AK149" i="1"/>
  <c r="AL149" i="1" s="1"/>
  <c r="AK148" i="1"/>
  <c r="AL148" i="1" s="1"/>
  <c r="AK145" i="1"/>
  <c r="AL145" i="1" s="1"/>
  <c r="AK144" i="1"/>
  <c r="AL144" i="1" s="1"/>
  <c r="AK143" i="1"/>
  <c r="AL143" i="1" s="1"/>
  <c r="AK142" i="1"/>
  <c r="AL142" i="1" s="1"/>
  <c r="AK141" i="1"/>
  <c r="AL141" i="1" s="1"/>
  <c r="AK139" i="1"/>
  <c r="AL139" i="1" s="1"/>
  <c r="AK138" i="1"/>
  <c r="AL138" i="1" s="1"/>
  <c r="AK137" i="1"/>
  <c r="AL137" i="1" s="1"/>
  <c r="AK135" i="1"/>
  <c r="AL135" i="1" s="1"/>
  <c r="AK134" i="1"/>
  <c r="AK133" i="1"/>
  <c r="AK131" i="1"/>
  <c r="AL131" i="1" s="1"/>
  <c r="AK130" i="1"/>
  <c r="AK129" i="1"/>
  <c r="AL129" i="1" s="1"/>
  <c r="AK128" i="1"/>
  <c r="AK127" i="1"/>
  <c r="AL127" i="1" s="1"/>
  <c r="AK126" i="1"/>
  <c r="AL126" i="1" s="1"/>
  <c r="AK125" i="1"/>
  <c r="AK124" i="1"/>
  <c r="AL124" i="1" s="1"/>
  <c r="AK123" i="1"/>
  <c r="AL123" i="1" s="1"/>
  <c r="AK122" i="1"/>
  <c r="AL122" i="1" s="1"/>
  <c r="AK121" i="1"/>
  <c r="AL121" i="1" s="1"/>
  <c r="AK120" i="1"/>
  <c r="AL120" i="1" s="1"/>
  <c r="AK119" i="1"/>
  <c r="AL119" i="1" s="1"/>
  <c r="AK111" i="1"/>
  <c r="AK110" i="1"/>
  <c r="AL110" i="1" s="1"/>
  <c r="AK109" i="1"/>
  <c r="AL109" i="1" s="1"/>
  <c r="AK108" i="1"/>
  <c r="AL108" i="1" s="1"/>
  <c r="AK107" i="1"/>
  <c r="AK106" i="1"/>
  <c r="AL106" i="1" s="1"/>
  <c r="AN106" i="1" s="1"/>
  <c r="AK105" i="1"/>
  <c r="AL105" i="1" s="1"/>
  <c r="AL17" i="1"/>
  <c r="AN17" i="1" s="1"/>
  <c r="AL10" i="1"/>
  <c r="AN10" i="1" s="1"/>
  <c r="AM11" i="1" l="1"/>
  <c r="AM143" i="1"/>
  <c r="AN143" i="1"/>
  <c r="AN135" i="1"/>
  <c r="AM135" i="1"/>
  <c r="AN144" i="1"/>
  <c r="AM144" i="1"/>
  <c r="AN154" i="1"/>
  <c r="AM154" i="1"/>
  <c r="AN105" i="1"/>
  <c r="AM105" i="1"/>
  <c r="AM119" i="1"/>
  <c r="AN119" i="1"/>
  <c r="AM127" i="1"/>
  <c r="AN127" i="1"/>
  <c r="AM137" i="1"/>
  <c r="AN137" i="1"/>
  <c r="AM145" i="1"/>
  <c r="AN145" i="1"/>
  <c r="AM155" i="1"/>
  <c r="AN155" i="1"/>
  <c r="AM110" i="1"/>
  <c r="AN110" i="1"/>
  <c r="AN156" i="1"/>
  <c r="AM156" i="1"/>
  <c r="AM153" i="1"/>
  <c r="AN153" i="1"/>
  <c r="AN128" i="1"/>
  <c r="AM128" i="1"/>
  <c r="AM121" i="1"/>
  <c r="AN121" i="1"/>
  <c r="AM139" i="1"/>
  <c r="AN139" i="1"/>
  <c r="AM157" i="1"/>
  <c r="AN157" i="1"/>
  <c r="AN120" i="1"/>
  <c r="AM120" i="1"/>
  <c r="AN138" i="1"/>
  <c r="AM138" i="1"/>
  <c r="AM129" i="1"/>
  <c r="AN129" i="1"/>
  <c r="AM148" i="1"/>
  <c r="AN148" i="1"/>
  <c r="AN122" i="1"/>
  <c r="AM122" i="1"/>
  <c r="AN130" i="1"/>
  <c r="AM130" i="1"/>
  <c r="AM140" i="1"/>
  <c r="AN149" i="1"/>
  <c r="AM149" i="1"/>
  <c r="AN159" i="1"/>
  <c r="AM159" i="1"/>
  <c r="AN126" i="1"/>
  <c r="AM126" i="1"/>
  <c r="AN146" i="1"/>
  <c r="AM146" i="1"/>
  <c r="AM108" i="1"/>
  <c r="AN108" i="1"/>
  <c r="AM123" i="1"/>
  <c r="AN123" i="1"/>
  <c r="AM131" i="1"/>
  <c r="AN131" i="1"/>
  <c r="AM141" i="1"/>
  <c r="AN141" i="1"/>
  <c r="AM150" i="1"/>
  <c r="AN150" i="1"/>
  <c r="AM161" i="1"/>
  <c r="AN161" i="1"/>
  <c r="AN109" i="1"/>
  <c r="AM109" i="1"/>
  <c r="AN124" i="1"/>
  <c r="AM124" i="1"/>
  <c r="AN133" i="1"/>
  <c r="AM133" i="1"/>
  <c r="AN142" i="1"/>
  <c r="AM142" i="1"/>
  <c r="AN152" i="1"/>
  <c r="AM152" i="1"/>
  <c r="AM106" i="1"/>
  <c r="AM10" i="1"/>
  <c r="AM17" i="1"/>
  <c r="W161" i="1" l="1"/>
  <c r="S162" i="1"/>
  <c r="W74" i="1" l="1"/>
  <c r="AH3" i="1"/>
</calcChain>
</file>

<file path=xl/sharedStrings.xml><?xml version="1.0" encoding="utf-8"?>
<sst xmlns="http://schemas.openxmlformats.org/spreadsheetml/2006/main" count="3954" uniqueCount="1200">
  <si>
    <t>AÑO</t>
  </si>
  <si>
    <t>FECHA DE SUSCRIPCION</t>
  </si>
  <si>
    <t>TPO DE CONTRATO</t>
  </si>
  <si>
    <t>NUMERO DE CONTRATO</t>
  </si>
  <si>
    <t xml:space="preserve">MODALIDAD DE SELECCIÓN </t>
  </si>
  <si>
    <t>NUMERO DE OFERENTES DEL PROCESO</t>
  </si>
  <si>
    <t>OBJETO DEL CONTRATO</t>
  </si>
  <si>
    <t xml:space="preserve">CONTRATISTA </t>
  </si>
  <si>
    <t>NIT / CEDULA</t>
  </si>
  <si>
    <t xml:space="preserve">TIPO DE GASTO </t>
  </si>
  <si>
    <t>RUBRO</t>
  </si>
  <si>
    <t>CDP</t>
  </si>
  <si>
    <t>CRP</t>
  </si>
  <si>
    <t>VALOR DEL CONTRATO</t>
  </si>
  <si>
    <t xml:space="preserve">ANTICIPOS </t>
  </si>
  <si>
    <t>SI</t>
  </si>
  <si>
    <t>NO</t>
  </si>
  <si>
    <t>VALOR ANTICIPOS</t>
  </si>
  <si>
    <t>ADICCIONES</t>
  </si>
  <si>
    <t xml:space="preserve">VALOR ADICIONES </t>
  </si>
  <si>
    <t>FECHA DE INICIO</t>
  </si>
  <si>
    <t>FECHA DE TERMINACION</t>
  </si>
  <si>
    <t xml:space="preserve">FECHA DE LIQUIDACION </t>
  </si>
  <si>
    <t xml:space="preserve">PRORROGAS </t>
  </si>
  <si>
    <t xml:space="preserve">TERMINOS PRORROGAS </t>
  </si>
  <si>
    <t>NOMBRE DEL INTERVENTOR / SUPERVISOR</t>
  </si>
  <si>
    <t>% EJECUCION FINANCIERA</t>
  </si>
  <si>
    <t>% EJECUCION FISICA</t>
  </si>
  <si>
    <t>ESTADO DEL CONTRATO</t>
  </si>
  <si>
    <t xml:space="preserve">PRESTACION DE SERVICIOS </t>
  </si>
  <si>
    <t xml:space="preserve">ANULADO </t>
  </si>
  <si>
    <t>CONTRATACION DIRECTA</t>
  </si>
  <si>
    <t xml:space="preserve">MINIMA CUANTIA </t>
  </si>
  <si>
    <t xml:space="preserve">SELECCIÓN ABREVIADA MENOR CUANTIA </t>
  </si>
  <si>
    <t>LICITACION PUBLICA</t>
  </si>
  <si>
    <t>PRESTAR LOS SERVICIOS PROFESIONALES JURÍDICOS PARA APOYAR LOS ASUNTOS LEGALES Y CONTRACTUALES DE LA ALCALDÍA LOCAL DE SUMAPAZ DE LOS PROYECTOS DE INVERSIÓN 1358, 1366, 1368, 1364, 1375 Y MANEJO Y REPORTE DE LA INFORMACIÓN CONTRACTUAL Y PAGOS AL SIVICOF.</t>
  </si>
  <si>
    <t>PRESTAR SUS SERVICIOS COMO TÉCNICO DE APOYO ADMINISTRATIVO A LA GESTIÓN AL DESPACHO DE LA ALCALDESA LOCAL DE SUMAPAZ</t>
  </si>
  <si>
    <t>PRESTAR LOS SERVICIOS PROFESIONALES ESPECIALIZADOS JURÍDICOS EN LA REVISIÓN DE TODOS LOS PROYECTOS DE INVERSIÓN DEL PLAN DE DESARROLLO LOCAL 2017-2020Y ELABORACIÓN DE ESTUDIOS PREVIOS, PLIEGOS, EVALUACIONES DE LOS PROYECTOS DE INVERSIÓN 1364, 1375, 1334, ASÍ COMO LA ELABORACIÓN Y ACTUALIZACIÓN PLAN ANUAL DE ADQUISIONES VIGENCIA 2018.</t>
  </si>
  <si>
    <t xml:space="preserve">PRESTAR LOS SERVICIOS PROFESIONALES ESPECIALIZADOS AL DESPACHO DE LA ALCALDES LOCAL EN EL SEGUIMIENTO Y COORDINACIÓN A LA FORMULACIÓN EVALUACIÓN Y CONTROL DE PROYECTOS DE INVERSIÓN QUE COMPONEN LOS PLANES PROGRAMAS Y PROYECTOS DEL FONDO DE DESARROLLO LOCAL DE SUMAPAZ. </t>
  </si>
  <si>
    <t>PRESTAR LOS SERVICIOS PARA OPERAR EL VEHÍCULO ASIGNADO, REALIZANDO DE MANERA OPORTUNA EFICIENTE Y SEGURA LOS DESPLAZAMIENTOS DE LOS FUNCIONARIOS DEL FONDO DE DESARROLLO LOCAL DEL SUMAPAZ Y/O DEMÁS PERSONAL QUE REQUIERA SER TRASLADADO EN LA ZONA URBANA Y RURAL DE LA LOCALIDAD EN CUMPLIMIENTO DE LAS ACTIVIDADES PROPIAS DE LA ADMINISTRACIÓN LOCAL</t>
  </si>
  <si>
    <t>PRESTAR LOS SERVICIOS PROFESIONALES ESPECIALIZADOS PARA REALIZAR FORMULACIÓN, EVALUACIÓN, SEGUIMIENTO Y CONTROL DE PROYECTOS DE INVERSIÓN Y SEGUIMIENTO DE LOS PLANES, PROGRAMAS Y PROYECTOS DEL FONDO DE DESARROLLO LOCAL DE SUMAPAZ QUE LE SEAN DESIGNADOS.</t>
  </si>
  <si>
    <t xml:space="preserve">PRESTAR LOS SERVICIOS PROFESIONALES PARA REALIZAR LA FORMULACIÓN, EVALUACIÓN, SEGUIMIENTO Y CONTROL DE PROYECTOS DE INVERSIÓN Y SEGUIMIENTO DE LOS PLANES, PROGRAMAS Y PROYECTOS DEL FONDO DE DESARROLLO LOCAL DE SUMAPAZ QUE LE SEAN DESIGNADOS. </t>
  </si>
  <si>
    <t>PRESTAR SUS SERVICIOS PROFESIONALES PARA REALIZAR LA FORMULACION,EVALUACION SEGUIMIENTO Y CONTROL DE LOS PROYECTOS DE INVERSION Y GASTOS DE FUNCIONAMIENTO DEL FDLS</t>
  </si>
  <si>
    <t>PRESTAR SUS SERVICIOS PROFESIONALES PARA REALIZAR LA FORMULACION, SEGUIMIENTO Y EJECUCION Y LIQUIDACION DE LOS COMPONENTES QUE SE DERIVAN PROYECTO DE INVERSION 1368</t>
  </si>
  <si>
    <t>PRESENTAR LO SERVICIOS PROFESIONALES A LA ALCALDIA DE SUMAPAZ COMO ADMINISTRADOR DE LA RED DE COMPUTADORES DE LOS EQUIPOS DE PROPIEDAD O TENENCIA DEL FONDO DE DESARROLLO LOCAL DE SUMAPAZ Y REALIZAR LA ACTUALIZACION DE LOS DATOS DE DIFERENTES SISTEMAS DE INFORMACION</t>
  </si>
  <si>
    <t>PRESTAR LOS SERVICIOS PROFESIONALES PARA REALIZAR LA FORMULACION, EVALUACION, SEGUIMIENTO Y CONTROL DEPROYECTOS DE INVERSION Y SEGUIMIENTO DE LOS PLANES, PROGRAMAS Y PROYECTOS DEL FONDO DE DESARROLLO LOCAL DE SUMAPAZ QUE LE SEAN DESIGNADOS</t>
  </si>
  <si>
    <t>PRESTAR LOS SERVICIOS PROFESIONALES PARA LA OPERACIÓN, PRESTACION, SEGUIMIENTO Y CUMPLIMIENTO DE LOS PROCEDIMIENTOS ADMINISTRATIVOS, OPERATIVOS Y PROGRAMATICOS DEL SERVICIO SOCIAL APOYO ECONOMICO TIPO C, QUE CONTRIBUYAN A LA GARANTIA DE LOS DERECHOS DE LA POBLACION MAYOR EN EL ,ARCO DE LA POLITICA PUBLICA SOCIAL PARA EL EMBEJECIMIENTO Y LA VEJEZ EN EL DISTYRITO CAPITAL A CARGO DE LA ALCALDIA LOCAL DE SUMAPAZ</t>
  </si>
  <si>
    <t>PRESTAR LOS SERVICIOS PROFESIONALES JURIDICOS PARA APOYAR LOS ASUNTOS LEGALES Y CONTRACTUALES DE LA ALCALDIA LOCAL DE SUMAPAZ DE LOS PROYECTOS DE INVERSION 1379, 1356, 1382, 1377, 1375 Y SEGUIMIENTO DE CUENTAS POR PAGAR Y ACTAS DE LIQUIDACION.</t>
  </si>
  <si>
    <t>PRESTAR SUS SERVICIOS COMO TECNICO DE APOYO ADMINISTRATIVO AL AREA DE GESTION DE DESARROLLO LOCAL DE LA ALCALDIA LOCAL DE SUMAPAZ.</t>
  </si>
  <si>
    <t xml:space="preserve">PRESTAR LOS SERVICIOS PROFESIONALES ESPECIALIZADOS A EL DESPACHO DE LA ALCALDIA LOCAL DE SUMAPAZ PARA REALIZAR LA IMPLEMENTACION DE LAS DIFERENTES ESTRATEGIAS DE COMUNICACIÓN EN LA LOCALIDAD DE SUMAPAZ E INTERACION EN LA ALCALDIA MAYOR Y LÑAS ENTIFDADES DEL ORDEN DISTRITAL </t>
  </si>
  <si>
    <t>PRESTAR LOS SERVICIOS PARA OPERAR EL VEHICULO ASIGNADO,REALIZADO DE MANERA OPORTUNA EFICIENTE Y SEGURA LOS DESPLAZAMIENTOS DE LOS FUNCIONARIOS DEL FONDO DE DESARROLLO LOCAL DE SUMAPAZ Y/O DEMAS PERSONAL QUE REQUIERA SER TRASLADADO EN LA ZONA URBANA Y RURAL DE LA LOCALIDAD EN CUMPLIMIENTO DE LAS ACTIVIDADES PROPIAS DE LA ADMINISTRACION LOCAL.</t>
  </si>
  <si>
    <t>PRESTAR LOS SERVICIOS PROFESIONALES PARA LA FORMULACION, EVALUACION, SEGUIMIENTO Y CONTROL DEL PROYECTO DE INVERSIO ¿MEJORES CONDICIONES PARA EL ACCESO AL AGUA POTABLE ENTRE OTROS PROYECTOS DE INVERION ?</t>
  </si>
  <si>
    <t xml:space="preserve">PRESTAR LOS SERVICIOS PROFESIONALES JURIDIDICOS PARA REALIZAR EL SEGUIMIENTO A TODOS PROCESOS CONTRACTUALES PROYECTOS DE INVERSION DEL FONDO DE DESARROLLO LOCAL SUMAPAZEN EL MARCO DEL PLAN DE DESARROLLO LOCAL DE SUMAPAZ EN EL MARCO DEL PLAN DE DESARROLLO LOCAL 2017-2020 </t>
  </si>
  <si>
    <t>PRESTAR SUS SERVICIOS TECNICOS DE APOYO ADMINISTRATIVO AL AREA DE GESTION DE DESARROLLO LOCAL DE LA ALCALDIA LOCAL DE SUMAPAZ</t>
  </si>
  <si>
    <t>PRESTAR LOS SERVICIOS PROFESIONALES EN EL AREA DE DESARROLLO LOCAL PARA ADELANTAR LA FORMULACION Y SEGUIMIENTO A LOS COMPONENTES RELACIONADOS CON LA INFRAESTRUCTURA DE LA LOCALIDAD DE SUMAPAZ.</t>
  </si>
  <si>
    <t>PRESTAR LOS SERVICIOS DE APOYO EN LAS LABORES DE RADICACION, CONSERVACION CLASIFICACION Y NOTIFICACION DE LA CORRESPONDENCIA QUE EMITEBLA JUNTA ADMINISTRADORA LOCAL DE SUMAPAZ URBANA Y EL FONDO DE DESARROLLO LOCAL DE SUMAPAZ</t>
  </si>
  <si>
    <t xml:space="preserve">PRESTAR SUS SERVICIOS TECNICOS DE APOYO ADMINISTRATIVA ADMINISTRATIVO AL AREA DE GESTION DE DESARROLLO LOCAL DE LA ALCALDIA </t>
  </si>
  <si>
    <t>PRESTAR SUS SERVICIOS DE APOYO PARA REALIZAR ACTIVIDADES INHERENTES A LÑA GESTION DOCUMENTAL DE LA DE LA ALCALDIA LOCAL DE  SUMAPAZ Y LA CORREGUIDURIA DE NAZARETH.</t>
  </si>
  <si>
    <t>PRESTAR LOS SERVICIOS PROFECIONALES PARA LA FORMULACION, EVALUACION, SEGUIMIENTO Y CONTROL DE PROYECTOS DE INVERSION Y SEGUIMIENTO DE LOS PLANES, PROGRAMAS Y PROYECTOS DEL FONDO DE DESARROLLO LOCAL DE SUMAPAZ PARA EL PUNTO FOCAL DE MUJER Y GENERO.</t>
  </si>
  <si>
    <t>PRESTAR EL SERVICIO COMO AUXILIARBADMINISTRATIVO PARA EL CENTRO DE SERVICIOS DE SANTA ROSA.</t>
  </si>
  <si>
    <t>PRESTAR LOS SERVICIOS COMO TECNICO DE APOYO A LA GESTION CONTRACTUAL DE LA ALCALDIA LOCAL DE SUMAPAZ</t>
  </si>
  <si>
    <t>PRESTAR SUS SERVICIOS PROFESIONALES AL ALMACEN DEL FONDO DE DESARROLLO LOCAL DE SUMAPAZ</t>
  </si>
  <si>
    <t>PRESTAR LOS SERVICIOS PROFESIONALES PARA DESEMPEÑAR LAS ACTIVIDADES DE PROMOTOR AMBIENTAL INSTITUCIONAL DE LA ALCALDIA LOCAL DE SUMAPAZ PARA LA FORMULACION, IMPLEMENTACION Y SEGUMIENTO DEL PLAN INSTITUCIONAL DE GESTION AMBIENTAL (PIGA) Y LA IMPLEMENTACION DEL SUBSISTEMA DE GESTION AMBIENTAL ESTABLECIDO POR LA SECRETARIA DISTRITAL DE GOBIERNO.</t>
  </si>
  <si>
    <t xml:space="preserve">APOYAR TECNICAMENTE A LOS RESPONSABLES E INTEGRANTES DE LOS PROCESOS DE IMPLEMENTACION DE HERRAMIENTAS DE GESTION, SIGUIENDO LOS LINEAMIENTOS METOLOGICOS ESTABLECIDOS POR LA OFICINA ASESORA DE PLANEACION DE LA SECRETARIA DISTRITAL DE GOBIERNO. </t>
  </si>
  <si>
    <t xml:space="preserve">PRESTAR SUS SERVICIOS DE APOYO ADMINISTRATIVO AL ÁREA DE GESTIÓN DE DESARROLLO LOCAL PARA EL ÁREA DEL  CDI DE LA ALCALDÍA LOCAL DE SUMAPAZ. </t>
  </si>
  <si>
    <t>PRESTAR LOS SERVICIOS COMO TÉCNICO ADMINISTRATIVO AL SERVICIO DE LA JUNTA ADMINISTRADORA LOCAL DE SUMAPAZ.</t>
  </si>
  <si>
    <t>PRESTAR LOS SERVICIOS COMO AUXILIAR ADMINISTRATIVO AL SERVICIO DE LA JUNTA ADMINISTRADORA LOCAL DE SUMAPAZ.</t>
  </si>
  <si>
    <t>PRESTAR LOS SERVICIOS PARA OPERAR EL VEHÍCULO ASIGNADO, REALIZANDO DE MANERA OPORTUNA EFICIENTE Y SEGURA LOS DESPLAZAMIENTOS DE LOS FUNCIONARIOS DEL FONDO DE DESARROLLO LOCAL DEL SUMAPAZ Y/O DEMÁS PERSONAL QUE REQUIERA SER TRASLADADO EN LA ZONA URBANA Y RURAL DE LA LOCALIDAD EN CUMPLIMIENTO DE LAS ACTIVIDADES PROPIAS DE LA ADMINISTRACIÓN LOCAL.”.</t>
  </si>
  <si>
    <t xml:space="preserve">: PRESTACIÓN DE SERVICIOS DE APOYO PARA EL ÁREA DE GESTIÓN DE DESARROLLO LOCAL REALIZANDO ACTIVIDADES LOGÍSTICAS Y OPERATIVAS ATENDIENDO LOS LINEAMIENTOS DE LAS DIFERENTES ÁREAS DE LA ADMINISTRACIÓN LOCAL EN LOS BIENES DE PROPIEDAD DEL FONDO DE DESARROLLO LOCAL Y/O DE LA ALCALDÍA LOCAL DE SUMAPAZ. </t>
  </si>
  <si>
    <t>PRESTAR LOS SERVICIOS DE APOYO AL GRUPO DE GESTIÓN DE DESARROLLO LOCAL EN LOS TEMAS CONTABLES DEL FONDO DE DESARROLLO LOCAL DE SUMAPAZ.</t>
  </si>
  <si>
    <t>PRESTAR SUS SERVICIOS TÉCNICOS DE APOYO AL ÁREA GESTIÓN DE DESARROLLO LOCAL EN LOS PROYECTOS Y PROCESOS RELACIONADOS CON EL MANTENIMIENTO Y OPERATIVIDAD DEL PARQUE AUTOMOTOR DE PROPIEDAD DEL FDLS Y DEL QUE LLEGARE A SER RESPONSABLE.</t>
  </si>
  <si>
    <t xml:space="preserve">PRESTAR SUS SERVICIOS COMO AUXILIAR ADMINISTRATIVO PARA QUE REALICE LAS ACTIVIDADES CORRESPONDIENTES AL PARQUE AUTOMOTOR PROPIEDAD DEL FONDO DE DESARROLLO LOCAL DE SUMAPAZ.  </t>
  </si>
  <si>
    <t>PRESTAR LOS SERVICIOS COMO AUXILIAR ADMINISTRATIVO PARA LA CORREGIDURÍA DE BETANIA</t>
  </si>
  <si>
    <t>PRESTAR LOS SERVICIOS DE APOYO EN LAS LABORES DE OFICIOS VARIOS Y NOTIFICACIÓN PARA LA CUENCA DEL RIO BLANCO Y CUENCA RIO SUMAPAZ</t>
  </si>
  <si>
    <t xml:space="preserve">
PRESTAR LOS SERVICIOS COMO AUXILIAR ADMINISTRATIVO PARA LA CORREGIDURÍA DE NAZARETH. 
</t>
  </si>
  <si>
    <t xml:space="preserve">PRESTAR LOS SERVICIOS PROFESIONALES AL DESPACHO DE LA ALCALDÍA LOCAL DE SUMAPAZ PARA EL CUMPLIMIENTO DEL PLAN DE DESARROLLO “SUMAPAZ EN PAZ, MÁS PRODUCTIVA Y AMBIENTAL PARA TODOS” 2017-2020. </t>
  </si>
  <si>
    <t>PRESTAR LOS SERVICIOS TÉCNICOS PARA LA OPERACIÓN, SEGUIMIENTO Y CUMPLIMIENTO DE LOS PROCESOS Y PROCEDIMIENTOS DEL SERVICIO SOCIAL APOYOS PARA LA SEGURIDAD ECONÓMICA TIPO C, REQUERIDOS PARA EL OPORTUNO Y ADECUADO REGISTRO, CRUCE Y REPORTE DE LOS DATOS EN EL SISTEMA DE INFORMACIÓN Y REGISTRO DE BENEFICIARIOS–SIRBE, QUE CONTRIBUYAN A LA GARANTÍA DE LOS DERECHOS DE LA POBLACIÓN MAYOR EN EL MARCO DE LA POLÍTICA PÚBLICA SOCIAL PARA EL ENVEJECIMIENTO Y LA VEJEZ EN EL DISTRITO CAPITAL A CARGO DE LA ALCALDÍA LOCAL DE SUMAPAZ.</t>
  </si>
  <si>
    <t xml:space="preserve">PRESTAR SUS SERVICIOS TÉCNICOS PARA LA GESTIÓN DOCUMENTAL DE LA ALCALDÍA LOCAL DE SUMAPAZ. </t>
  </si>
  <si>
    <t>APOYAR LAS ACTIVIDADES OPERATIVAS COMO AUXILIAR ADMINISTRATIVO EN LA CORREGIDURIA DE SAN JUAN</t>
  </si>
  <si>
    <t>PRESTAR LOS SERVICIOS PROFESIONALES PARA REALIZAR LA FORMULACIÓN, EVALUACIÓN, SEGUIMIENTO Y CONTROL DE PROYECTOS DE INVERSIÓN Y SEGUIMIENTO DE LOS PLANES, PROGRAMAS Y PROYECTOS DEL FONDO DE DESARROLLO LOCAL DE SUMAPAZ</t>
  </si>
  <si>
    <t>PRESTAR LOS SERVICIOS PROFESIONALES PARA LA OFICINA DE PRENSA Y COMUNICACIONES A LA ALCALDÍA LOCAL DE SUMAPAZ.</t>
  </si>
  <si>
    <t>PRESTAR SUS SERVICIOS COMO AUXILIAR ADMIRATIVO PARA LA OFICINA DE PRENSA Y COMUNICACIONES DE LA ALCALDÍA LOCAL DE SUMAPAZ. CLÁUSULA SEGUNDA.- OBLIGACIONES DE LA CONTRATISTA</t>
  </si>
  <si>
    <t>OBJETO: PRESTAR SUS SERVICIOS DE APOYO PARA REALIZAR ACTIVIDADES INHERENTES A LA GESTIÓN DOCUMENTAL DE LA ALCALDÍA LOCAL DE SUMAPAZ Y LA CORREGIDURÍA DE BETANIA</t>
  </si>
  <si>
    <t>PRESTAR LOS SERVICIOS PROFESIONALES PARA REALIZAR FORMULACIÓN, EVALUACIÓN, SEGUIMIENTO Y CONTROL DEL PROYECTO DE INVERSIÓN “DESARROLLO RURAL SOSTENIBLE Y CAMPESINO” Y SEGUIMIENTO DE LOS PLANES, PROGRAMAS Y PROYECTOS DEL FONDO DE DESARROLLO LOCAL DE SUMAPAZ QUE LE SEAN DESIGNADOS</t>
  </si>
  <si>
    <t>PRESTACIÓN DE SERVICIOS DE APOYO PARA LAS CORREGIDURÍAS DE NAZARETH Y BETANIA REALIZANDO ACTIVIDADES LOGÍSTICAS Y OPERATIVAS ATENDIENDO LOS LINEAMIENTOS DE LAS DIFERENTES ÁREAS DE LA ADMINISTRACIÓN LOCAL EN LOS BIENES DE PROPIEDAD DEL FONDO DE DESARROLLO LOCAL Y/O DE LA ALCALDÍA LOCAL DE SUMAPAZ</t>
  </si>
  <si>
    <t xml:space="preserve">PRESTAR LOS SERVICIOS PARA OPERAR EL VEHÍCULO ASIGNADO, REALIZANDO DE MANERA OPORTUNA EFICIENTE Y SEGURA LOS DESPLAZAMIENTOS DE LOS FUNCIONARIOS DEL FONDO DE DESARROLLO LOCAL DEL SUMAPAZ Y/O DEMÁS PERSONAL QUE REQUIERA SER TRASLADADO EN LA ZONA URBANA Y RURAL DE LA LOCALIDAD EN CUMPLIMIENTO DE LAS ACTIVIDADES PROPIAS DE LA ADMINISTRACIÓN LOCAL. </t>
  </si>
  <si>
    <t>PRESTAR LOS SERVICIOS PROFESIONALES AL ÁREA DE GESTIÓN DE DESARROLLO LOCAL PARA REALIZA LA FORMULACIÓN, SEGUIMIENTO A LOS DIFERENTES PROCESOS RELACIONADOS CON LA INFRAESTRUCTURA DE LA LOCALIDAD DE SUMAPAZ.</t>
  </si>
  <si>
    <t>PRESTAR LOS SERVICIOS PROFESIONALES COMO ABOGADO (A) DE APOYO AL ÁREA DE GESTIÓN POLICIVA JURÍDICA SUMAPAZ, EN EL DESARROLLO DE LAS FUNCIONES PROPIAS DE ESA DEPENDENCIA</t>
  </si>
  <si>
    <t xml:space="preserve">PRESTAR LOS SERVICIOS PROFESIONALES JURÍDICOS PARA APOYAR LOS ASUNTOS LEGALES Y CONTRACTUALES Y CONTRACTUALES DE LA ALCALDÍA LOCAL DE SUMAPAZ DE LOS PROYECTOS DE INVERSIÓN 1331, 1340, 1349, 1353, 1375 ASÍ COMO LAS DECLARATORIAS DE INCUMPLIMIENTO Y LOS DEMÁS ASUNTOS QUE LE SEAN DESIGNADOS. </t>
  </si>
  <si>
    <t xml:space="preserve">PRESTAR SUS SERVICIOS PROFESIONALES AL ÁREA GESTIÓN DE DESARROLLO LOCAL EN LOS PROYECTOS Y PROCESOS RELACIONADOS CON EL MANTENIMIENTO Y OPERATIVIDAD DEL PARQUE AUTOMOTOR DE PROPIEDAD DEL FDLS Y DEL QUE LLEGARE A SER RESPONSABLE. </t>
  </si>
  <si>
    <t xml:space="preserve">PRESTAR SUS SERVICIOS DE APOYO PARA REALIZAR ACTIVIDADES INHERENTES A LA GESTIÓN DOCUMENTAL DE LA ALCALDÍA LOCAL DE SUMAPAZ Y LA CORREGIDURÍA DE SAN JUAN </t>
  </si>
  <si>
    <t xml:space="preserve">PRESTAR LOS SERVICIOS PROFESIONALES AL ÁREA DE GESTIÓN DE DESARROLLO LOCAL PARA REALIZAR LA FORMULACIÓN Y SEGUIMIENTO A LOS PROYECTOS DE INVERSIÓN O COMPONENTES QUE LE SEAN DESIGNADOS. </t>
  </si>
  <si>
    <t xml:space="preserve">PRESTAR LOS SERVICIOS PROFESIONALES ESPECIALIZADOS PARA EL DESPACHO DE LA ALCALDÍA LOCAL DE SUMAPAZ EN LAS DIFERENTES ETAPAS DE LOS PROCESOS ADMINISTRATIVOS Y OPERATIVOS PARA DAR CUMPLIMIENTO AL PLAN DE DESARROLLO LOCAL </t>
  </si>
  <si>
    <t>APOYAR LA FORMULACIÓN, GESTIÓN Y SEGUIMIENTO DE ACTIVIDADES ENFOCADAS A LA GESTIÓN AMBIENTAL EXTERNA, ENCAMINADAS A LA MITIGACIÓN DE LOS DIFERENTES IMPACTOS AMBIENTALES Y LA CONSERVACIÓN DE LOS RECURSOS NATURALES DE LA LOCALIDAD DE SUMAPAZ</t>
  </si>
  <si>
    <t>PRESTAR LOS SERVICIOS PARA OPERAR EL VEHÍCULO ASIGNADO, REALIZANDO DE MANERA OPORTUNA EFICIENTE Y SEGURA LOS DESPLAZAMIENTOS DE LOS FUNCIONARIOS DEL FONDO DE DESARROLLO LOCAL DEL SUMAPAZ Y/O DEMÁS PERSONAL QUE REQUIERA SER TRASLADADO EN LA ZONA URBANA Y RURAL DE LA LOCALIDAD EN CUMPLIMIENTO DE LAS ACTIVIDADES PROPIAS DE LA ADMINISTRACIÓN LOCAL.</t>
  </si>
  <si>
    <t>PRESTAR SUS SERVICIOS COMO AUXILIAR ADMINISTRATIVO PARA REALIZAR LA SISTEMATIZACIÓN DE LOS DOCUMENTOS QUE REPOSAN EN EL ARCHIVO DE GESTIÓN DE LA ALCALDÍA LOCAL DE SUMAPAZ.</t>
  </si>
  <si>
    <t xml:space="preserve">PRESTAR LOS SERVICIOS PROFESIONALES PARA REALIZAR LA FORMULACIÓN, EVALUACIÓN, SEGUIMIENTO Y CONTROL DE PROYECTOS DE INVERSIÓN Y SEGUIMIENTO DE LOS PLANES, PROGRAMAS Y PROYECTOS DEL FONDO DE DESARROLLO LOCAL DE SUMAPAZ </t>
  </si>
  <si>
    <t xml:space="preserve">PRESTAR LOS SERVICIOS PROFESIONALES ESPECIALIZADOS AL ÁREA DE GESTIÓN DE DESARROLLO LOCAL EN LOS DIFERENTES COMPONENTES DE INFRAESTRUCTURA Y MALLA VIAL DE LA LOCALIDAD DE SUMAPAZ.  </t>
  </si>
  <si>
    <t xml:space="preserve">PRESTAR EL SERVICIO DE AVITUALLAMIENTO (ALIMENTACION) PARA LA REALIZACION DE EVENTOS Y/O ACTIVIDADES DE GESTION, PROMOCION Y PARTICIPACION </t>
  </si>
  <si>
    <t xml:space="preserve">PRESTAR  LOS SERVICIOS PARA GARANTIZAR LA LOGISTICA REQUERIDA EN LA REALIZACION DEL EVENTO DE RENDICION DE CUENTAS DE LA VIGENCIA 2017 PARA LA LOCALIDAD DE SUMAPAZ </t>
  </si>
  <si>
    <t>KAREN DAYANA PATIÑO SAENZ</t>
  </si>
  <si>
    <t>SANDRA MILENA RODRIGUEZ SASTOQUE</t>
  </si>
  <si>
    <t>YASMINA GRACIELA ARAUJO RODRIGUEZ</t>
  </si>
  <si>
    <t>CINDY CAROLINA AGUIRRE</t>
  </si>
  <si>
    <t>OSCAR FABIAN PINEDA CASTRO</t>
  </si>
  <si>
    <t>DIANA MARCELA PEREZ USECHE</t>
  </si>
  <si>
    <t>CARLOS ALBERTO VARGAS CARPINTERO</t>
  </si>
  <si>
    <t>WOLFRANG LIZARDO PULIDO AVENDAÑO</t>
  </si>
  <si>
    <t>YESID AFRANIO AMARIS OSPINO</t>
  </si>
  <si>
    <t>CLAUDIA MARTIN NAIZAQUE</t>
  </si>
  <si>
    <t>MARIA HILDA LIÑAN OLMEDO</t>
  </si>
  <si>
    <t>DIYER GERARDO PRIETO HURTADO</t>
  </si>
  <si>
    <t xml:space="preserve">LUIS JHONATAN GUTIERREZ CANTOR </t>
  </si>
  <si>
    <t>JULY VANESA MEZA SANCHEZ</t>
  </si>
  <si>
    <t xml:space="preserve">FREDY SILVA VARGAS </t>
  </si>
  <si>
    <t xml:space="preserve">DIEGO FERNANDO BENAVIDES MOGOLLON </t>
  </si>
  <si>
    <t>GLORIA ISABEL AGUILERA ACOSTA</t>
  </si>
  <si>
    <t>LEONARDO FABIAN PUENTES VARGAS</t>
  </si>
  <si>
    <t xml:space="preserve">ANA ROSA BAUTISTA RINCON </t>
  </si>
  <si>
    <t xml:space="preserve">DIANA CAROLINA CORTES </t>
  </si>
  <si>
    <t>ERIKA DAYANA FIERRO MORALES</t>
  </si>
  <si>
    <t xml:space="preserve">BRYAN ALFONSO CASTAÑEDA FRANCO </t>
  </si>
  <si>
    <t xml:space="preserve">GLORIA ESPERANZA PIRAJON TEJEDOR </t>
  </si>
  <si>
    <t>CARLA NIAMED LOZANO TAUTIVA</t>
  </si>
  <si>
    <t xml:space="preserve">FREDY HUMBERTO PEÑA FORERO </t>
  </si>
  <si>
    <t>MAXIMILANO LOPEZ SUAREZ</t>
  </si>
  <si>
    <t>CARLOS JULIO CRUZ AMAYA</t>
  </si>
  <si>
    <t>WILLIAN EDUARDO MICAN VASQUEZ</t>
  </si>
  <si>
    <t>LEOPOLDO MARTINEZ MARTINEZ</t>
  </si>
  <si>
    <t>JENNY CAROLINA GIRON CUERVO</t>
  </si>
  <si>
    <t xml:space="preserve">ANDRES FERNELLY ANGEL RINCON </t>
  </si>
  <si>
    <t>NELSON GONZALEZ CASTILLO</t>
  </si>
  <si>
    <t>DIANA LUCÍA RAMIREZ MUÑOZ</t>
  </si>
  <si>
    <t xml:space="preserve">IVAN DARIO CHINGATE MICAN </t>
  </si>
  <si>
    <t>PEDRO JAVIER VELAQUEZ CASTAÑEDA</t>
  </si>
  <si>
    <t>SANDRA JOHANA APACHE CHICA</t>
  </si>
  <si>
    <t>GIOVANNI SANCHEZ SABOGAL</t>
  </si>
  <si>
    <t xml:space="preserve">WILLIAN FERNANDO PORRAS LOPEZ </t>
  </si>
  <si>
    <t xml:space="preserve">LAURA ALEJANDRA MONTERO </t>
  </si>
  <si>
    <t>JOAN LONDOÑO GUERRERO</t>
  </si>
  <si>
    <t>JOSE FRANCISCO MARIN DIAZ</t>
  </si>
  <si>
    <t>MELCHOR ANTONIO YEPES CALANCHE</t>
  </si>
  <si>
    <t xml:space="preserve">JANNETH HINESTROSA GUERRERO </t>
  </si>
  <si>
    <t>DORIS CRISTINA GARCIA ADARVE</t>
  </si>
  <si>
    <t>EDGAR RICARDO GONZALEZ PATIÑO</t>
  </si>
  <si>
    <t>LIDA SANABRIA LOPEZ</t>
  </si>
  <si>
    <t>SEGURIDAD LAS AMERICAS LTDA SEGURIAMERICAS LTDA</t>
  </si>
  <si>
    <t xml:space="preserve">MIGUEL ANGEL VALLEJO BURGOS </t>
  </si>
  <si>
    <t>51.864.107-2</t>
  </si>
  <si>
    <t xml:space="preserve"> 860518862-7</t>
  </si>
  <si>
    <t>46 (03 ENERO 2018)</t>
  </si>
  <si>
    <t>211 (23 ENERO 2018)</t>
  </si>
  <si>
    <t xml:space="preserve">11 MESES Y 28 DIAS </t>
  </si>
  <si>
    <t>7 MESES Y 10 DIAS</t>
  </si>
  <si>
    <t>11 MESES Y 28 DIAS</t>
  </si>
  <si>
    <t xml:space="preserve">8 MESES </t>
  </si>
  <si>
    <t xml:space="preserve">6 MESES </t>
  </si>
  <si>
    <t>11 MESES Y 5 DIAS</t>
  </si>
  <si>
    <t>11 MESE Y 5 DIAS</t>
  </si>
  <si>
    <t xml:space="preserve">7 MESES Y 10 DIAS </t>
  </si>
  <si>
    <t xml:space="preserve">11 MESES O HASTA AGOTAR RECURSOS </t>
  </si>
  <si>
    <t>20 DIAS</t>
  </si>
  <si>
    <t>N/A</t>
  </si>
  <si>
    <t xml:space="preserve">EN EJECUCION </t>
  </si>
  <si>
    <t xml:space="preserve">TERMINADO Y LIQUIDADO ANTICIPADAMENTE </t>
  </si>
  <si>
    <t>X</t>
  </si>
  <si>
    <t xml:space="preserve">UNICO </t>
  </si>
  <si>
    <t>3-3-1-15-07-45-1375-00</t>
  </si>
  <si>
    <t>3-3-1-15-01-11-1353-00</t>
  </si>
  <si>
    <t>3-3-1-15-05-36-1368-00</t>
  </si>
  <si>
    <t>3-3-1-15-01-03-1334-00</t>
  </si>
  <si>
    <t>3-3-1-15-06-41-1356-00</t>
  </si>
  <si>
    <t>3-3-1-15-02-18-1364-00</t>
  </si>
  <si>
    <t>3-3-1-15-07-42-1375-00</t>
  </si>
  <si>
    <t>ANÍBAL MORALES VEGA</t>
  </si>
  <si>
    <t>CLAUDIA MILENA QUEVEDO ROCHA</t>
  </si>
  <si>
    <t>GEMA ORTEGA TRUJILLO</t>
  </si>
  <si>
    <t>FRANCY LILIANA MURCIA DIAZ</t>
  </si>
  <si>
    <t xml:space="preserve">JOSÉ DOVER DAZA PINEDA       </t>
  </si>
  <si>
    <t>MARIA HILDA LIÑÁN OLMEDO</t>
  </si>
  <si>
    <t>SANTIAGO FELIPE PACHECO PAJARO</t>
  </si>
  <si>
    <t xml:space="preserve">PLAZO DE EJECUCION MESES </t>
  </si>
  <si>
    <t>PLAZO DE EJECUCION DIAS</t>
  </si>
  <si>
    <t xml:space="preserve">INVERSION </t>
  </si>
  <si>
    <t>3-1-2-02-11-00-0000-00</t>
  </si>
  <si>
    <t xml:space="preserve">FUNCIONAMIENTO </t>
  </si>
  <si>
    <t>3-3-1-15-07-45-1377-00</t>
  </si>
  <si>
    <t xml:space="preserve">FRANCY LILIANA MURCIA DIAZ </t>
  </si>
  <si>
    <t>TERMINADO</t>
  </si>
  <si>
    <t xml:space="preserve">APOYAR LA FORMULACIÓN, GESTIÓN Y SEGUIMIENTO DE ACTIVIDADES ENFOCADAS A LA GESTIÓN AMBIENTAL EXTERNA, ENCAMINADAS A LA MITIGACIÓN DE LOS DIFERENTES IMPACTOS AMBIENTALES Y LA CONSERVACIÓN DE LOS RECURSOS NATURALES DE LA LOCALIDAD DE SUMAPAZ” CLÁUSULA SEGUNDA.- OBLIGACIONES DE LA CONTRATISTA. </t>
  </si>
  <si>
    <t>3-1-2-02-05-01-0000-00</t>
  </si>
  <si>
    <t>EJECUCION FISICA</t>
  </si>
  <si>
    <t xml:space="preserve">PROYECTO </t>
  </si>
  <si>
    <t>Mejores oportunidades para la población
vulnerable</t>
  </si>
  <si>
    <t>Prevención de riesgos y acciones de mitigación</t>
  </si>
  <si>
    <t>Dotaciones didácticas y pedagógicas para
mejores colegios</t>
  </si>
  <si>
    <t>Acciones para la promoción de la cultura, la
recreación y el deporte</t>
  </si>
  <si>
    <t>Parques para todos y todas</t>
  </si>
  <si>
    <t>Movilidad para todos y todas</t>
  </si>
  <si>
    <t>Seguridad y convivencia por una localidad en
paz</t>
  </si>
  <si>
    <t>Sumapaz digital</t>
  </si>
  <si>
    <t>Ecosistemas protegidos para todos y todas</t>
  </si>
  <si>
    <t>Mejores condiciones para el acceso al agua potable</t>
  </si>
  <si>
    <t>Desarrollo rural sostenible y campesino</t>
  </si>
  <si>
    <t>Gobierno Local fortalecido y transparente</t>
  </si>
  <si>
    <t>Fortalecimiento de la participación y el control
social</t>
  </si>
  <si>
    <t xml:space="preserve">ORDEN DE COMPRA </t>
  </si>
  <si>
    <t xml:space="preserve">SELECCIÓN ABREVIADA MARCO DE PRECIOS </t>
  </si>
  <si>
    <t xml:space="preserve">CONTRATAR LA PRESTACION DEL SERVICIO INTEGRAL DE ASEO Y CAFETERIA QUE INCLUYA PERSONAL, MAQUINARIA, ELEMENTOS O INSUMOS PARA LA SEDE ADMINISTRATIVA DE LA ALCALDIA LOCAL DE SUMAPAZ </t>
  </si>
  <si>
    <t>UNION TEMPORAL BIOLIMPIEZA</t>
  </si>
  <si>
    <t>901030557-7</t>
  </si>
  <si>
    <t>8 MESES</t>
  </si>
  <si>
    <t xml:space="preserve">ROSA MARIA MENDOZA </t>
  </si>
  <si>
    <t>19 (02 DE ENERO DE 2018)</t>
  </si>
  <si>
    <t>26 (03 ENERO DE 2018)</t>
  </si>
  <si>
    <t>172 ( 10 ENERO DE 2018)</t>
  </si>
  <si>
    <t>20 (02 ENERO DE 2018)</t>
  </si>
  <si>
    <t>200 (12 ENERO DE 2018)</t>
  </si>
  <si>
    <t>40 (3 DE ENERO DE 2018)</t>
  </si>
  <si>
    <t>177 (10 DE ENERO DE  2018)</t>
  </si>
  <si>
    <t>205 ( 23 DE ENERO DE 2018)</t>
  </si>
  <si>
    <t>66(03 DE ENERO DE 2018)</t>
  </si>
  <si>
    <t>208 (23 DE ENERO DE 2018)</t>
  </si>
  <si>
    <t>54 (03 DE ENERO DE 2018)</t>
  </si>
  <si>
    <t>198 (10 DE ENERO DE 2018)</t>
  </si>
  <si>
    <t>222 (25 DE ENERO DE  2018)</t>
  </si>
  <si>
    <t>232 (26 DE ENERO DE 2018)</t>
  </si>
  <si>
    <t>35 ( 03 DE ENERO DE  2018)</t>
  </si>
  <si>
    <t>209   (23 DE ENERO DE 2018)</t>
  </si>
  <si>
    <t>48 ( 03 DE ENERO DE 2018)</t>
  </si>
  <si>
    <t>220 (24 DE ENERO DE 2018)</t>
  </si>
  <si>
    <t>67 ( 03 DE ENERO DE 20108)</t>
  </si>
  <si>
    <t>230 (25 DE ENERO DE  2018)</t>
  </si>
  <si>
    <t>59 ( 03 DE ENERO DE 2018)</t>
  </si>
  <si>
    <t>215 ( 23 DE ENERO DE 2018)</t>
  </si>
  <si>
    <t>214 ( 12 DE ENERO DE  2018)</t>
  </si>
  <si>
    <t>60 ( 03 DE ENERO DE 2018)</t>
  </si>
  <si>
    <t>210(23 DE ENERO DE 2018)</t>
  </si>
  <si>
    <t>245 (26 DE ENERO DE DE 2018)</t>
  </si>
  <si>
    <t>29   ( 03 DE ENERO DE 2018)</t>
  </si>
  <si>
    <t>241 (26 DE ENERO DE 2018)</t>
  </si>
  <si>
    <t>22 (03 DE ENERO DE 2018)</t>
  </si>
  <si>
    <t>216 (23 DE ENERO DE  2018)</t>
  </si>
  <si>
    <t>68 (03 DE ENERO DE 2018)</t>
  </si>
  <si>
    <t>217 (23 DE ENERO DE 2018)</t>
  </si>
  <si>
    <t>51 ( 03 DE ENERO DE 2018)</t>
  </si>
  <si>
    <t>223 (24 DE ENERO DE 2018)</t>
  </si>
  <si>
    <t>28 ( 03 DE ENERO DE  2018)</t>
  </si>
  <si>
    <t>231(25 DE ENERO DE 2018)</t>
  </si>
  <si>
    <t>34 (03 DE ENERO DE 2018)</t>
  </si>
  <si>
    <t>221(24 DE ENERO DE 2018)</t>
  </si>
  <si>
    <t>212 (10 DE ENERO DE 2018)</t>
  </si>
  <si>
    <t>44 ( 03 DE ENERO DE 2018)</t>
  </si>
  <si>
    <t>218 (23 DE ENERO DE 2018))</t>
  </si>
  <si>
    <t>223  (25DE ENERO DE 2018)</t>
  </si>
  <si>
    <t>234 ( 26 DE ENERO DE 2018)</t>
  </si>
  <si>
    <t>58 (03 DE ENERO DE 2018)</t>
  </si>
  <si>
    <t>220 (25 DE ENERO DE 2018)</t>
  </si>
  <si>
    <t>244(26 DE ENERO DE 2018)</t>
  </si>
  <si>
    <t>36(03DE ENERO DE 2018)</t>
  </si>
  <si>
    <t>214 (23 DE ENERO DE 2018)</t>
  </si>
  <si>
    <t>247 ( 26 DE ENERO DE 2018)</t>
  </si>
  <si>
    <t>236 ( 26 DE ENERO DE 2018)</t>
  </si>
  <si>
    <t>61 ( 03 DE ENERO DE 2018)</t>
  </si>
  <si>
    <t>238 ( 26DE ENERO DE 2018)</t>
  </si>
  <si>
    <t>32 ( 03 DE ENERO DE 2018)</t>
  </si>
  <si>
    <t>222 ( 24DE ENERO DE 2018)</t>
  </si>
  <si>
    <t>8 ( 02 DE ENERO DE 2018)</t>
  </si>
  <si>
    <t>239 (26 DE ENERO DE 2018)</t>
  </si>
  <si>
    <t>240 ( 26 DE ENERO DE 2018)</t>
  </si>
  <si>
    <t>233 ( 26 DE ENERO DE 2018)</t>
  </si>
  <si>
    <t>233 ( 25 DE ENERO DE 2018)</t>
  </si>
  <si>
    <t>243 ( 26 DE ENERO DE 2018)</t>
  </si>
  <si>
    <t>225 (25 DE ENERO DE 2018)</t>
  </si>
  <si>
    <t>242 ( 26 DE ENERO DE 2018)</t>
  </si>
  <si>
    <t>31 ( 03 DE ENERO DE 2018)</t>
  </si>
  <si>
    <t>248 ( 26 DE ENERO DE 2018)</t>
  </si>
  <si>
    <t>252 (20 DE FEBRERO DE 2018)</t>
  </si>
  <si>
    <t>332 (13 DE MARZO DE  2018)</t>
  </si>
  <si>
    <t>255 (26 DE FEBRERO DE 2018)</t>
  </si>
  <si>
    <t>286 (04 DE ABRIL DE 2018)</t>
  </si>
  <si>
    <t>360 ( 16 DE ABRIL DE 2018)</t>
  </si>
  <si>
    <t>253 (20 DE FEBRERO DE 2018)</t>
  </si>
  <si>
    <t>308 (02 DE MARZO DE 2018)</t>
  </si>
  <si>
    <t>62 (03 DE ENERO DE 2018)</t>
  </si>
  <si>
    <t>207 (23 DE ENERO DE 2018)</t>
  </si>
  <si>
    <t>63 ( 03 DE ENERO DE 2018)</t>
  </si>
  <si>
    <t>219 (24 DE ENERO DE 2018)</t>
  </si>
  <si>
    <t>65 ( 03 DE ENERO DE 2018)</t>
  </si>
  <si>
    <t>202 (12 DE ENERO DE 2018)</t>
  </si>
  <si>
    <t>56 (03 DE ENERO DE 2018)</t>
  </si>
  <si>
    <t>180 (10 DE ENERO DE 2018)</t>
  </si>
  <si>
    <t>55 ( 03 DE ENERO DE  2018)</t>
  </si>
  <si>
    <t>37 ( 03 DE  ENERO DE 2018)</t>
  </si>
  <si>
    <t>41 (03 DE ENERO DE 2018)</t>
  </si>
  <si>
    <t>170 (05 DE ENERO DE 2018)</t>
  </si>
  <si>
    <t>47 (03 DE ENERO DE 2018)</t>
  </si>
  <si>
    <t>197 (10 DE ENERO DE 2018)</t>
  </si>
  <si>
    <t>39 (03 DE ENERO DE 2018)</t>
  </si>
  <si>
    <t>38 ( 03 DE ENERO DE 2018)</t>
  </si>
  <si>
    <t>199 ( 10 DE ENERO DE 2018</t>
  </si>
  <si>
    <t>30 ( 03 DE ENERO DE  2018)</t>
  </si>
  <si>
    <t>168 (05 DE ENERO DE 2018)</t>
  </si>
  <si>
    <t>21 (03 DE ENERO DE 2018)</t>
  </si>
  <si>
    <t>175 (10 DE ENERO DE 2018)</t>
  </si>
  <si>
    <t>45 (03 DE ENERO DE 2018)</t>
  </si>
  <si>
    <t>196 ( 10 DE ENERO DE 2018)</t>
  </si>
  <si>
    <t>27 (03 DE ENERO DE 2018)</t>
  </si>
  <si>
    <t>167 (05 DE ENERO DE 2018)</t>
  </si>
  <si>
    <t>42 ( 03 DE ENERO DE 2018)</t>
  </si>
  <si>
    <t>171 (05 DE ENERO DE 2018)</t>
  </si>
  <si>
    <t>207 (06 DE ENERO DE 2017)</t>
  </si>
  <si>
    <t>176 (10 DE ENERO DE 2018)</t>
  </si>
  <si>
    <t>10 (10 DE ENERO DE  2018)</t>
  </si>
  <si>
    <t>195 (10 DE ENERO DE 2018)</t>
  </si>
  <si>
    <t>16 (02 DE ENERO DE  2018)</t>
  </si>
  <si>
    <t>169 (05 DE ENERO DE 2018)</t>
  </si>
  <si>
    <t>9 (02 DE ENERO DE 2018)</t>
  </si>
  <si>
    <t>173 (10 DE ENERO DE 2018)</t>
  </si>
  <si>
    <t>24 (03 DE ENERO DE 2018)</t>
  </si>
  <si>
    <t>178 ( 10 DE ENERO DE 2018)</t>
  </si>
  <si>
    <t>7 (02 DE ENERO DE 2018)</t>
  </si>
  <si>
    <t>166 ( 05 DE ENERO DE 2018)</t>
  </si>
  <si>
    <t>6 (02 DE ENERO DE 2018)</t>
  </si>
  <si>
    <t>174 ( 10 DE ENERO DE2018)</t>
  </si>
  <si>
    <t>11 (02 DE ENERO DE 2018)</t>
  </si>
  <si>
    <t>165 ( 05 DE ENERO DE 2018)</t>
  </si>
  <si>
    <t>12 ( 02 DE ENERO DE 2018)</t>
  </si>
  <si>
    <t>164 ( 05 DE ENERO DE 2018)</t>
  </si>
  <si>
    <t>5 (02 DE ENERO DE 2018)</t>
  </si>
  <si>
    <t>163 (05 DE ENERO DE 2018)</t>
  </si>
  <si>
    <t>17 (02 DE ENERO DE 2018)</t>
  </si>
  <si>
    <t>162 (05 DE ENERO DE 2018)</t>
  </si>
  <si>
    <t>18 ( 02 DE ENERO DE 2018)</t>
  </si>
  <si>
    <t>161(05 DE ENERO DE 2018)</t>
  </si>
  <si>
    <t>3 (02 DE ENERO DE 2018)</t>
  </si>
  <si>
    <t>160 (05 DE ENERO DE 2018)</t>
  </si>
  <si>
    <t>26 (05 DE ENERO DE 2018)</t>
  </si>
  <si>
    <t>4(02 DE ENERO DE  2018)</t>
  </si>
  <si>
    <t>25 ( 05 DE ENERO DE 2018)</t>
  </si>
  <si>
    <t>2 ( 02 DE ENERO DE 2018)</t>
  </si>
  <si>
    <t>24 ( 05 DE ENERO DE 2018)</t>
  </si>
  <si>
    <t>PRESTAR EL SERVICIO DE VIGILANCIA Y SEGURIDAD PRIVADA CON ARMAS, PARA LA LAS SEDES DE LA ALCALDÍA LOCAL DE SUMAPAZ BOGOTÁ D.C.</t>
  </si>
  <si>
    <t xml:space="preserve">SUSPENSIONES </t>
  </si>
  <si>
    <t xml:space="preserve">EJECUCION FISICA POR PROYECTOS </t>
  </si>
  <si>
    <t>206 ( 23DE ENERO DE 2018)</t>
  </si>
  <si>
    <t>212 (23 DE ENERO DE 2018)</t>
  </si>
  <si>
    <t>15 (02 DE ENERO DE 2018)</t>
  </si>
  <si>
    <t>27 (05 DE ENERO DE 2018)</t>
  </si>
  <si>
    <t>MANUEL ALEJANDRO GOMEZ ROA</t>
  </si>
  <si>
    <t xml:space="preserve">LAURA MARIANA CRUZ PERALTA </t>
  </si>
  <si>
    <t xml:space="preserve">MARCELA TORRES RAMIREZ </t>
  </si>
  <si>
    <t>YASMINA GRACIELA ARAUJO RODRÍGUEZ</t>
  </si>
  <si>
    <t>ANDRÉS FELIPE PINEDA MUÑOZ</t>
  </si>
  <si>
    <t>PEDRO GILLERMO CARRANZA URREA</t>
  </si>
  <si>
    <t>MARTHA LUCIA SUAREZ MORALES</t>
  </si>
  <si>
    <t>LUIS EDUARDO PERICO ROJAS</t>
  </si>
  <si>
    <t>FREDY ARMANDO MARTIN GUANTIVAR</t>
  </si>
  <si>
    <t>CARLOS ALBERTO QUINTERO CASTAÑEDA</t>
  </si>
  <si>
    <t xml:space="preserve">GILBERTO RIVEROS ROMERO </t>
  </si>
  <si>
    <t>GLORIA YOLANDA DIMATE RICO</t>
  </si>
  <si>
    <t>ASTRID LEONOR DAZA GOMEZ</t>
  </si>
  <si>
    <t>CLAUDIA MILENA  QUEVEDO ROCHA</t>
  </si>
  <si>
    <t xml:space="preserve">WILLIAN ANDRES  HERRERA PABON </t>
  </si>
  <si>
    <t>235 (26 DE ENERO DE 2018)</t>
  </si>
  <si>
    <t>010</t>
  </si>
  <si>
    <t>011</t>
  </si>
  <si>
    <t>012</t>
  </si>
  <si>
    <t>014</t>
  </si>
  <si>
    <t>015</t>
  </si>
  <si>
    <t>016</t>
  </si>
  <si>
    <t>017</t>
  </si>
  <si>
    <t>018</t>
  </si>
  <si>
    <t>020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</si>
  <si>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</si>
  <si>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</si>
  <si>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</si>
  <si>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</si>
  <si>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</si>
  <si>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</si>
  <si>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</si>
  <si>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</si>
  <si>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</si>
  <si>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</si>
  <si>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</si>
  <si>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</si>
  <si>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</si>
  <si>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</si>
  <si>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</si>
  <si>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</si>
  <si>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</si>
  <si>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</si>
  <si>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</si>
  <si>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040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</si>
  <si>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</si>
  <si>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</si>
  <si>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</si>
  <si>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</si>
  <si>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</si>
  <si>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</si>
  <si>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</si>
  <si>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</si>
  <si>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</si>
  <si>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</si>
  <si>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</si>
  <si>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</si>
  <si>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</si>
  <si>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</si>
  <si>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</si>
  <si>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</si>
  <si>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</si>
  <si>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</si>
  <si>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</si>
  <si>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</si>
  <si>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</si>
  <si>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</si>
  <si>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</si>
  <si>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</si>
  <si>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</si>
  <si>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</si>
  <si>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</si>
  <si>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</si>
  <si>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</si>
  <si>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</si>
  <si>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</si>
  <si>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</si>
  <si>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</si>
  <si>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</si>
  <si>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</si>
  <si>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</si>
  <si>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079</t>
  </si>
  <si>
    <t>039</t>
  </si>
  <si>
    <t>WILMER RODRIGUEZ VANEGAS</t>
  </si>
  <si>
    <t>7 MESES Y 28 DIAS</t>
  </si>
  <si>
    <t>ROCIO DEL PILAR BECERRA  FARRIETA</t>
  </si>
  <si>
    <t>CLAUDIA CONSTANZA CONTRERAS CORREA</t>
  </si>
  <si>
    <t>40,037.804</t>
  </si>
  <si>
    <t>044</t>
  </si>
  <si>
    <t>ENRIQUE HUERTAS</t>
  </si>
  <si>
    <t>221( 25 DE ENERO DE 2018)</t>
  </si>
  <si>
    <t>43 ( 03 DE ENERO DE 2018)</t>
  </si>
  <si>
    <t>226 (25 DE ENERO DE 2018)</t>
  </si>
  <si>
    <t>57 ( 03 DE ENERO DE 2018)</t>
  </si>
  <si>
    <t>23 (03 DE ENERO DE 2018)</t>
  </si>
  <si>
    <t>002</t>
  </si>
  <si>
    <t>003</t>
  </si>
  <si>
    <t>004</t>
  </si>
  <si>
    <t>005</t>
  </si>
  <si>
    <t>006</t>
  </si>
  <si>
    <t>007</t>
  </si>
  <si>
    <t>008</t>
  </si>
  <si>
    <t>009</t>
  </si>
  <si>
    <t xml:space="preserve">NUIEVA FECHA DE TERMINACION </t>
  </si>
  <si>
    <t xml:space="preserve">  4 DIAS</t>
  </si>
  <si>
    <t xml:space="preserve">4 DIAS </t>
  </si>
  <si>
    <t>213 ( 23 DE ENERO DE 2018)</t>
  </si>
  <si>
    <t>3-3-1-15-06-41-1382-00</t>
  </si>
  <si>
    <t xml:space="preserve">1 MES </t>
  </si>
  <si>
    <t>3-3-1-15-06-38-1379-00</t>
  </si>
  <si>
    <t xml:space="preserve">5 DIAS </t>
  </si>
  <si>
    <t>284 (19 DE FEBRERO DE2018)</t>
  </si>
  <si>
    <t xml:space="preserve"> 7 MESES Y 10 DIAS</t>
  </si>
  <si>
    <t>123 DIAS</t>
  </si>
  <si>
    <t>4 DIAS</t>
  </si>
  <si>
    <t>344 (04 DE ABRIL DE 2018)</t>
  </si>
  <si>
    <t xml:space="preserve">DEISY AMPARO  MORALES TORRES </t>
  </si>
  <si>
    <t xml:space="preserve">INTEGRANTES DE LA UNION TEMPORAL </t>
  </si>
  <si>
    <t xml:space="preserve">DORA RUTH PULIDO CC 51871631
ELIECER ALVAREZ BECERRA NIT 5581343-2
SOCIEDAD LATINA DE ASEO Y MANTENIMIENTO S.A.S NIT 900388536-6
</t>
  </si>
  <si>
    <t xml:space="preserve">JOHN MAURICIO LINARES BASTO </t>
  </si>
  <si>
    <t xml:space="preserve">GEMA ORTEGA TRUJILLO </t>
  </si>
  <si>
    <t xml:space="preserve">DIANA MARCELA PEREZ USECHE </t>
  </si>
  <si>
    <t>ARTURO ALBERTO MERCADO SALCEDO</t>
  </si>
  <si>
    <t xml:space="preserve">UNIONES TEMPORALES </t>
  </si>
  <si>
    <t>P &amp; P SYSTEMS COLOMBIA S.A.S</t>
  </si>
  <si>
    <t>900604590-1</t>
  </si>
  <si>
    <t>3-1-2-01-05-00-0000-00</t>
  </si>
  <si>
    <t>294 (11 DE ABRIL DE 2018)</t>
  </si>
  <si>
    <t>ADQUISICION CONFIGURACION Y PUESTA EN FUNCIONAMIENTO DE COMPUTADORAS DE ESCRITORIO, PORTATILES, VIDEO BEAM E IMPRESORAS PARA LA ALCALDIA LOCAL DE SUMAPAZ A TRAVES ACUERDO MARCO DE PRECIOS CCE-569-1-AMP-2017</t>
  </si>
  <si>
    <t>MICROHARD S.A.S</t>
  </si>
  <si>
    <t>800250721-6</t>
  </si>
  <si>
    <t>387 (07 DE MAYO DE 2018)</t>
  </si>
  <si>
    <t>GRUPO EMPRESARIAL CREAR DE COLOMBIA S.A.S</t>
  </si>
  <si>
    <t>900564459-1</t>
  </si>
  <si>
    <t>388( 07 DE MAYO DE 2018)</t>
  </si>
  <si>
    <t>389 ( 07 DE MAYO DE 2018)</t>
  </si>
  <si>
    <t>CYNUS S.A.S</t>
  </si>
  <si>
    <t>900276997-7</t>
  </si>
  <si>
    <t>390 (07 DE MAYO DE 2018)</t>
  </si>
  <si>
    <t xml:space="preserve">JOAN LONDOÑO GUERRERO </t>
  </si>
  <si>
    <t xml:space="preserve">2 MESES </t>
  </si>
  <si>
    <t>301 (30 DE ABRIL DE 2018)</t>
  </si>
  <si>
    <t>369 ( 04 DE MAYO DE 2018)</t>
  </si>
  <si>
    <t>ADQUISICION DE UNA CAMIONETA PARA SIETE (7) PASAJEROS 4X4, PARA EL FONDO DE DESARROLLO LOCAL DE SUMAPAZ</t>
  </si>
  <si>
    <t>UNION TEMPRAL TOYONORTE S.A.S</t>
  </si>
  <si>
    <t>900921304-0</t>
  </si>
  <si>
    <t xml:space="preserve">4 MESES </t>
  </si>
  <si>
    <t>03/05/20187</t>
  </si>
  <si>
    <t>3-1-2-02-05-00-0000-00</t>
  </si>
  <si>
    <t>287 (04 DE ABRIL DEL 2018)</t>
  </si>
  <si>
    <t xml:space="preserve">ASOCIACION DE HOGARES SI A LA VIDA </t>
  </si>
  <si>
    <t>PRESTAR LOS SERVICIOS LOGISTICOS Y PROFESIONALES EN LA CONMEMORACION DEL DIA DEL CAMPESINO  Y CAMPESINA 2018 DE LA LOCALIDAD 20 DE SUMAPAZ.</t>
  </si>
  <si>
    <t>45 DIAS</t>
  </si>
  <si>
    <t>3-3-1-15-01-11-1353</t>
  </si>
  <si>
    <t>900175374-5</t>
  </si>
  <si>
    <t>418 (22 DE JUNIO DE 2018)</t>
  </si>
  <si>
    <t>SELECCIÓN ABREVIADA DE MENOR CUANTIA</t>
  </si>
  <si>
    <t>ROCIO DEL PILAR BECERRA</t>
  </si>
  <si>
    <t>PRESTAR EL SERVICIO DE ASISTENCIA TÉCNICA DIRECTA RURAL AGROPECUARIA PARA LOS PEQUEÑOS Y MEDIANOS PRODUCTORES DE LA LOCALIDAD DE SUMAPAZ”</t>
  </si>
  <si>
    <t>830093583-1</t>
  </si>
  <si>
    <t>CORPORACION SELVA HUMEDA ONG</t>
  </si>
  <si>
    <t>SELECCIÓN ABREVIADA SUBASTA INVERSA ELECTRONICA</t>
  </si>
  <si>
    <t>860003437-9</t>
  </si>
  <si>
    <t>CENTRAL S.A.S</t>
  </si>
  <si>
    <t>3 MESES</t>
  </si>
  <si>
    <t xml:space="preserve">CONTRATO DE ARRENDAMIENTO </t>
  </si>
  <si>
    <t xml:space="preserve">DIRECTA </t>
  </si>
  <si>
    <t>INMOBILIARIA COMERCIAL CRUZ Y PINZON LTDA</t>
  </si>
  <si>
    <t xml:space="preserve"> ADQURIR A TITULO DE ARRENDAMIENTO UN (1) INMUEBLE PARA EL FUNCIONAMIENTO DE LA SEDE ADMINISTRATIVA DE LA ALCALDIA LOCAL DE SUMAPAZ </t>
  </si>
  <si>
    <t>860041749-3</t>
  </si>
  <si>
    <t>3-1-2-02-01-00-0000-00</t>
  </si>
  <si>
    <t xml:space="preserve">332 (26 DE JUNIO DE 2018) </t>
  </si>
  <si>
    <t>427(05 JULIO DE 2018)</t>
  </si>
  <si>
    <t>9 MESES</t>
  </si>
  <si>
    <t>3-1-1-15-02-18-1364-00</t>
  </si>
  <si>
    <t>316 ( 22 DE MAYO DE 2018)</t>
  </si>
  <si>
    <t>422(04 DE JULIO DE 2018)</t>
  </si>
  <si>
    <t>304 (04 DE MAYO  DE 2018)</t>
  </si>
  <si>
    <t>420 ( 26 DE JUNIO DE 2018)</t>
  </si>
  <si>
    <t>ADQUIRIR A TITULO DE COMPRAVENTA DE MAQUINARIA AMARILLA PARA EL FONDO DE DESARROLLO LOCAL DE SUMAPAZ</t>
  </si>
  <si>
    <t>PRESTAR LOS SERVICIOS PROFESIONALES ESPECIALIZADOS AL DESPACHO DE LA ALCALDESA LOCAL EN EL SEGUIMIENTO Y COORDINACION A LA FORMULACION, EVALUACION Y CONTROL DE PROYECTOS DE INVERSION QUE COMPONEN LOS PLANES, PROGRAMAS Y PROYECTOS DEL FONDO DE DESARROLLO LOCAL DE SUMAPAZ.</t>
  </si>
  <si>
    <t xml:space="preserve">VILMA AMPARO LOPEZ HERRERA </t>
  </si>
  <si>
    <t>$ 45.000.000 </t>
  </si>
  <si>
    <t xml:space="preserve">SUMINISTRAR MATERIALES DE CONSTRUCIION, ELEMENTOS DE FERRETERIA Y ELECTRICOS PARA LAS ADECUACIONES Y MANTENIMIENTO DE LA NUEVA SEDE ADMINISTRATIVA DE LA ALCALDIA LOCAL DE SUMAPAZ </t>
  </si>
  <si>
    <t>343 (13 DE JULIO DE 2018)</t>
  </si>
  <si>
    <t>441 (16 DE JULIO DE 2018)</t>
  </si>
  <si>
    <t>340 (11 DE JULIO DE 2018)</t>
  </si>
  <si>
    <t>445 (19 DE JULIO DE 2018)</t>
  </si>
  <si>
    <t>COMERCIALIZADORA ELECTROCON S.A.S</t>
  </si>
  <si>
    <t>830073899-8</t>
  </si>
  <si>
    <t>SUMINISTRO</t>
  </si>
  <si>
    <t>WILDER CENTENO BELTRAN /CEDIDO A SANDRA MILENA CORTES PINEDA EL 16 DE JULIO DE 2018</t>
  </si>
  <si>
    <t>IVAN CAMILO ORAMAS PRIETO / WILDER CENTENO BELTRAN</t>
  </si>
  <si>
    <t xml:space="preserve">PRESTAR LOS SERVICIOS DE SUMINISTRO E INSTALACION DEL SISTEMA DE CABLEADO ESTRUCTURADO PARA LA NUEVA SEDE ADMINISTRATIVA DE LA ALCALDIA LOCAL DE SUMAPAZ </t>
  </si>
  <si>
    <t>CONSORCIO INTERNACIONAL DE SOLUCIONES INTEGRALES S.A.S</t>
  </si>
  <si>
    <t>811012753-1</t>
  </si>
  <si>
    <t>454 (02 DE AGOSTO DE 2018)</t>
  </si>
  <si>
    <t>O</t>
  </si>
  <si>
    <t xml:space="preserve">REALIZAR LA SEGUNDA ETAPA DE LA ESCUELA DE FORMACION DEPORTIVA DE LALOCALIDAD DE SUMAPAZ </t>
  </si>
  <si>
    <t>318(29/05/2018)</t>
  </si>
  <si>
    <t>FDLS-SAMC-014-2018 </t>
  </si>
  <si>
    <t>CPS-084-2018</t>
  </si>
  <si>
    <t>FDLS-MC-015-2018</t>
  </si>
  <si>
    <t>FDLS-CD-013-2018</t>
  </si>
  <si>
    <t>ASOCIACION PARA EL DESARROLLO INTEGRAL DE LA FAMILIA COLOMBIANA</t>
  </si>
  <si>
    <t>FDLS-LP-011-2018</t>
  </si>
  <si>
    <t>FDLS-SAMC-010-2018 </t>
  </si>
  <si>
    <t>FDLS-SASI-009-2018</t>
  </si>
  <si>
    <t>FDLS-LP-008-2018 </t>
  </si>
  <si>
    <t>FDLS-MC-005-2018</t>
  </si>
  <si>
    <t>FDLS-SAMC-001-2018 </t>
  </si>
  <si>
    <t>FDLS-MC-002-2018</t>
  </si>
  <si>
    <t>30 DIAS</t>
  </si>
  <si>
    <t xml:space="preserve">3 MESES O HASTA AGOTAR EXISTENCIAS </t>
  </si>
  <si>
    <t xml:space="preserve">24/10/2018 O HASTA AGOTAR EXIXTENCIAS </t>
  </si>
  <si>
    <t xml:space="preserve">FREDY ARMANDO MARTIN GUANTIVAR </t>
  </si>
  <si>
    <t>CPS-002-2018</t>
  </si>
  <si>
    <t>CPS-003-2018</t>
  </si>
  <si>
    <t>CPS-004-2018</t>
  </si>
  <si>
    <t>CPS-006-2018</t>
  </si>
  <si>
    <t>CPS-007-2018</t>
  </si>
  <si>
    <t>CPS-008-2018</t>
  </si>
  <si>
    <t>CPS-009-2018</t>
  </si>
  <si>
    <t>CPS-010-2018</t>
  </si>
  <si>
    <t>CPS-011-2018</t>
  </si>
  <si>
    <t>CPS-012-2018</t>
  </si>
  <si>
    <t>CPS-013-2018</t>
  </si>
  <si>
    <t>CPS-014-2018</t>
  </si>
  <si>
    <t>CPS-015-2018</t>
  </si>
  <si>
    <t>CPS-016-2018</t>
  </si>
  <si>
    <t>CPS-017-2018</t>
  </si>
  <si>
    <t>CPS-018-2018</t>
  </si>
  <si>
    <t>CPS-019-2018</t>
  </si>
  <si>
    <t>CPS-020-2018</t>
  </si>
  <si>
    <t>CPS-021-2018</t>
  </si>
  <si>
    <t>CPS-022-2018</t>
  </si>
  <si>
    <t>CPS-023-2018</t>
  </si>
  <si>
    <t>CPS-024-2018</t>
  </si>
  <si>
    <t>CPS-025-2018</t>
  </si>
  <si>
    <t>CPS-027-2018</t>
  </si>
  <si>
    <t>CPS-028-2018</t>
  </si>
  <si>
    <t>CPS-029-2018</t>
  </si>
  <si>
    <t>CPS-030-2018</t>
  </si>
  <si>
    <t>CPS-032-2018</t>
  </si>
  <si>
    <t>CPS-033-2018</t>
  </si>
  <si>
    <t>CPS-034-2018</t>
  </si>
  <si>
    <t>CPS-035-2018</t>
  </si>
  <si>
    <t>CPS-036-2018</t>
  </si>
  <si>
    <t>CPS-037-2018</t>
  </si>
  <si>
    <t>CPS-038-2018</t>
  </si>
  <si>
    <t>CPS-040-2018</t>
  </si>
  <si>
    <t>CPS-041-2018</t>
  </si>
  <si>
    <t>CPS-043-2018</t>
  </si>
  <si>
    <t>CPS-044-2018</t>
  </si>
  <si>
    <t>CPS-045-2018</t>
  </si>
  <si>
    <t>CPS-046-2018</t>
  </si>
  <si>
    <t>CPS-047-2018</t>
  </si>
  <si>
    <t>CPS-048-2018</t>
  </si>
  <si>
    <t>CPS-049-2018</t>
  </si>
  <si>
    <t>CPS-052-2018</t>
  </si>
  <si>
    <t>CPS-053-2018</t>
  </si>
  <si>
    <t>CPS-054-2018</t>
  </si>
  <si>
    <t>CPS-055-2018</t>
  </si>
  <si>
    <t>CPS-056-2018</t>
  </si>
  <si>
    <t>CPS-057-2018</t>
  </si>
  <si>
    <t>CPS-058-2018</t>
  </si>
  <si>
    <t>CPS-059-2018</t>
  </si>
  <si>
    <t>CPS-060-2018</t>
  </si>
  <si>
    <t>CPS-061-2018</t>
  </si>
  <si>
    <t>CPS-062-2018</t>
  </si>
  <si>
    <t>CPS-063-2018</t>
  </si>
  <si>
    <t>CPS-064-2018</t>
  </si>
  <si>
    <t>CPS-065-2018</t>
  </si>
  <si>
    <t>CPS-066-2018</t>
  </si>
  <si>
    <t>CPS-067-2018</t>
  </si>
  <si>
    <t>CPS-069-2018</t>
  </si>
  <si>
    <t>CPS-070-2018</t>
  </si>
  <si>
    <t>CPS-071-2018</t>
  </si>
  <si>
    <t>CPS-072-2018</t>
  </si>
  <si>
    <t>CPS-074-2018</t>
  </si>
  <si>
    <t>CPS-075-2018</t>
  </si>
  <si>
    <t>CPS-076-2018</t>
  </si>
  <si>
    <t>PRESTAR SUS SERVICIOS TECNICOS DE APOYO  ADMINISTRATIVO AL AREA DE GESTION DE DESARROLLLO LOCAL DE LA ALCALDIA LOCAL DE SUMAPAZ</t>
  </si>
  <si>
    <t xml:space="preserve">GLORIA ISABEL AGUILERA ACOSTA </t>
  </si>
  <si>
    <t>373(28 DE AGOSTO DE 2018)</t>
  </si>
  <si>
    <t>477(31 AGOSTO DE 2018)</t>
  </si>
  <si>
    <t>PRESTAR LOS SERVICIOS PROFESIONALES JURÍDICOS PARA APOYAR LOS ASUNTOS LEGALES Y CONTRACTUALES DE LA ALCALDÍA LOCAL DE SUMAPAZ DE LOS PROYECTOS DE INVERSIÓN 1379, 1356, 1382, 1377, 1375 Y SEGUIMIENTO CUENTAS POR PAGAR Y ACTAS DE LIQUIDACIÓN.</t>
  </si>
  <si>
    <t>FDLS-CD-028-2018</t>
  </si>
  <si>
    <t>FDLS-CD-026-2018</t>
  </si>
  <si>
    <t>481(31 DE AGOSTO DE 2018)</t>
  </si>
  <si>
    <t>383(28 DE AGOSTO DE 2018)</t>
  </si>
  <si>
    <t>APOYAR TÉCNICAMENTE A LOS RESPONSABLES E INTEGRANTES DE LOS PROCESOS DE IMPLEMENTACIÓN DE HERRAMIENTAS DE GESTIÓN, SIGUIENDO LOS LINEAMIENTOS METODOLÓGICOS ESTABLECIDOS POR LA OFICINA ASESORA DE PLANEACIÓN DE LA SECRETARÍA DISTRITAL DE GOBIERNO.</t>
  </si>
  <si>
    <t xml:space="preserve"> 31/08/2018</t>
  </si>
  <si>
    <t>FDLS-CD-029-2018</t>
  </si>
  <si>
    <t>GLORIA ESPÉRANZA PIRAJON TEJEDOR</t>
  </si>
  <si>
    <t>478(31 DE AGOSTO DE 2018)</t>
  </si>
  <si>
    <t>377(28 DE AGOSTO DE 2018)</t>
  </si>
  <si>
    <t>PRESTAR LO SERVICIOS PROFESIONALES PARA LA FORMULACIÓN, EVALUACIÓN, SEGUIMIENTO Y CONTROL DE PROYECTOS DE INVERSIÓN Y SEGUIMIENTO DE LOS PLANES, PROGRAMAS Y PROYECTOS DEL FONDO DE DESARROLLO LOCAL DE SUMAPAZ PARA EL PUNTO FOCAL DE MUJER Y GÉNERO</t>
  </si>
  <si>
    <t>FDLS-CD-030-2018</t>
  </si>
  <si>
    <t>480(31 DE AGOSTO DE 2018)</t>
  </si>
  <si>
    <t>379(28 DE AGOSTO DE 2018)</t>
  </si>
  <si>
    <t>FDLS-CD-031-2018</t>
  </si>
  <si>
    <t>PRESTAR LOS SERVICIOS DE APOYO A LAS LABORES DE RADICACIÓN, CONSERVACIÓN, CLASIFICACIÓN Y NOTIFICACIÓN DE LA CORRESPONDENCIA QUE EMITE LA JUNTA ADMINISTRADORA LOCAL DE SUMAPAZ PARA LA BOGOTA URBANA Y EL FONDO DE DESARROLLO LOCAL DE SUMAPAZ</t>
  </si>
  <si>
    <t>482(03 DE SEPTIEMBRE DE 2018)</t>
  </si>
  <si>
    <t>381(28 DE AGOSTO DE 2018)</t>
  </si>
  <si>
    <t>FDLS-CD-032-2018</t>
  </si>
  <si>
    <t>PRESTAR LOS SERVICIOS COMO AUXILIAR ADMINISTRATIVO AL SERVICIO DE LA JUNTA ADMINISTRADORA LOCAL DE SUMAPAZ</t>
  </si>
  <si>
    <t>DIEGO FERNANDO BENAVIDES MOGOLLON</t>
  </si>
  <si>
    <t>376(28 DE AGOSTO DE 2018)</t>
  </si>
  <si>
    <t>7/09//2018</t>
  </si>
  <si>
    <t>FDLS-CD-042-2018</t>
  </si>
  <si>
    <t>PRESTAR SUS SERVICIOS COMO AUXILIAR ADMINISTRATIVO PARA LA OFICINA DE PRENSA Y COMUNICACIONES DE LA ALCALDÍA LOCAL DE SUMAPAZ</t>
  </si>
  <si>
    <t>JUANITA CAROLINA GONZALEZ CHACON</t>
  </si>
  <si>
    <t>394(07 DE SEPTIEMBRE DE 2018)</t>
  </si>
  <si>
    <t>494(10 DE SEPTIEMBRE DE 2018)</t>
  </si>
  <si>
    <t>FDLS-CD-043-2018</t>
  </si>
  <si>
    <t>PRESTACIÓN DE SERVICIOS DE APOYO PARA EL ÁREA DE GESTIÓN DE DESARROLLO LOCAL REALIZANDO ACTIVIDADES LOGÍSTICAS Y OPERATIVAS ATENDIENDO LOS LINEAMIENTOS DE LAS DIFERENTES ÁREAS DE LA. ADMINISTRACIÓN LOCAL EN IOS BIENES DE PROPIEDAD DEL FONDO DE DESARROLLO LOCAL Y/O DE. LA ALCALDÍA LOCAL DE SUMAPAZ</t>
  </si>
  <si>
    <t>3-3-15-07-45-1375-00</t>
  </si>
  <si>
    <t>510(11 DE SEPTIEMBRE DE 2018)</t>
  </si>
  <si>
    <t>395(07/ DE SEPTIEMBRE DE 2018)</t>
  </si>
  <si>
    <t>FDLS-CD-047-2018</t>
  </si>
  <si>
    <t xml:space="preserve">  PRESTAR LOS SERVICIOS COMO TÉCNICO ADMINISTRATIVO AL SERVICIO DE LA JUNTA ADMINISTRADORA LOCAL DE SUMAPAZ</t>
  </si>
  <si>
    <t>511(11 DE SEPTIEMBRE DE 2018)</t>
  </si>
  <si>
    <t>399(07 DE SPTIEMBRE DE 2018)</t>
  </si>
  <si>
    <t>FDLS-CD-048-2018</t>
  </si>
  <si>
    <t>PRESTAR SUS SERVICIOS TÉCNICOS PARA LA GESTIÓN DOCUMENTAL DE LA ALCALDÍA LOCAL DE SUMAPAZ</t>
  </si>
  <si>
    <t>SANDRA JOHANNA APACHE CHICA</t>
  </si>
  <si>
    <t>513(12 DE SEPTIEMBRE DE 2018)</t>
  </si>
  <si>
    <t>400(07 DE SEPTIEMBRE DE 2018)</t>
  </si>
  <si>
    <t>FDLS-CD-039-2018</t>
  </si>
  <si>
    <t>EDUARDO DIMATE RICO</t>
  </si>
  <si>
    <t>509(11 DE SEPTIEMBRE DE 2018)</t>
  </si>
  <si>
    <t>393(07 DE SEPTIEMBRE DE 2018)</t>
  </si>
  <si>
    <t>4MESES</t>
  </si>
  <si>
    <t xml:space="preserve">     7/09/2018</t>
  </si>
  <si>
    <t xml:space="preserve">        FDLS-CD-037-2018</t>
  </si>
  <si>
    <t>496(10 DE SPTIEMBRE DE 2018)</t>
  </si>
  <si>
    <t>389(07 DE SEPTIEMBRE DE 2018)</t>
  </si>
  <si>
    <t xml:space="preserve">TERMINADO </t>
  </si>
  <si>
    <t>ESPECIAL CARGO S.A.S</t>
  </si>
  <si>
    <t>ANULADO</t>
  </si>
  <si>
    <t xml:space="preserve">RECHAZADO </t>
  </si>
  <si>
    <t xml:space="preserve">ERIKA DAYANA FIERRO MORALES </t>
  </si>
  <si>
    <t>JESUS ALFONSO PEÑA PEREZ</t>
  </si>
  <si>
    <t xml:space="preserve">ENRRIQUE HURTAS </t>
  </si>
  <si>
    <t xml:space="preserve">LUIS JHONATAN GUTIERREZ CANTOR/ CEDIDO A WILDER CENTENO  </t>
  </si>
  <si>
    <t>PRESTAR SUS SERVICIOS PROFESIONALES AL ÁREA GESTIÓN DE DESARROLLO LOCAL EN LOS PROYECTOS Y PROCESOS RELACIONADOS CON EL MANTENIMIENTO Y OPERATIVIDAD DEL PARQUE AUTOMOTOR DE PROPIEDAD DEL FDLS Y DEL QUE LLEGARE A SER RESPONSABLE.</t>
  </si>
  <si>
    <t>FDLS-CD-044-2018</t>
  </si>
  <si>
    <t xml:space="preserve">396(07 DE SEPTIEMBRE DE 2018)ANULADO </t>
  </si>
  <si>
    <t>PRESTAR LOS SERVICIOS PROFESIONALES AL ÁREA DE GESTIÓN DE DESARROLLO LOCAL EN LOS PROYECTOS Y PROCESOS RELACIONADOS CON EL MANTENIMIENTO Y OPERATIVIDAD DEL PARQUE AUTOMOTOR DE PROPIEDAD DEL FDLS Y DEL QUE LLEGARE A SER RESPONSABLE.</t>
  </si>
  <si>
    <t>FDLS-CD-064-2018</t>
  </si>
  <si>
    <t>515(13 DE SEPTIEMBRE DE2018)</t>
  </si>
  <si>
    <t>420(11 DE SEPTIEMBRE DE 2018)</t>
  </si>
  <si>
    <t xml:space="preserve">NUMERO PUBLICACION SECOP </t>
  </si>
  <si>
    <t>FDLS-CD-058-2018</t>
  </si>
  <si>
    <t>526(17 DE SEPTIEMBRE DE 2018)</t>
  </si>
  <si>
    <t>414(11 DE SEPTIEMBRE  DE 2018</t>
  </si>
  <si>
    <t>FDLS-CD-040-2018</t>
  </si>
  <si>
    <t xml:space="preserve">WILLIAM  EDUARDO MICAN VASQUEZ  </t>
  </si>
  <si>
    <t>493( 10 DE SEPTIEMBRE DE 2018)</t>
  </si>
  <si>
    <t>392(07 DE SEPTIEMBRE DE 2018)</t>
  </si>
  <si>
    <t>FDLS-CD-073-2018</t>
  </si>
  <si>
    <t>PRESTAR LOS SERVICIOS PROFESIONALES AL DESPACHO DE LA ALCALDÍA LOCAL DE SUMAPAZ PARA EL CUMPLIMIENTO DEL PLAN DE DESARROLLO "SUMAPAZ EN PAZ, MAS PRODUCTIVA Y AMBIENTAL PARA TODOS 2017-2020"</t>
  </si>
  <si>
    <t xml:space="preserve">ASTRID LEONOR DAZA GOMEZ </t>
  </si>
  <si>
    <t>432(18 DE SEPTIEMBRE DE 2018)</t>
  </si>
  <si>
    <t>537(19 DE SEPTIEMBRE DE 2018)</t>
  </si>
  <si>
    <t xml:space="preserve">DEICY AMPARO MORALES TORRES </t>
  </si>
  <si>
    <t>FDLS-CD-062-2018</t>
  </si>
  <si>
    <t>PRESTAR SUS SERVICIOS COMO PROFESIONAL DE APOYO A LA GESTIÓN CONTRACTUAL DE LA ALCALDÍA LOCAL DE SUMAPAZ.</t>
  </si>
  <si>
    <t>530(18 DE SEPTIEMBRE DE 2018)</t>
  </si>
  <si>
    <t>412( 11 DE SEPTIEMBRE DE 2018)</t>
  </si>
  <si>
    <t>FDLS-CD-038-2018</t>
  </si>
  <si>
    <t>390( 07 DE SEPTIEMBRE 2018)</t>
  </si>
  <si>
    <t>492( 10 DE SEPTIEMBRE DE 2018)</t>
  </si>
  <si>
    <t>FDLS-CD-045-2018</t>
  </si>
  <si>
    <t xml:space="preserve">
PRESTAR LOS SERVICIOS PROFESIONALES AL ÁREA DE GESTIÓN DE DESARROLLO LOCAL PARA REALIZAR LA FORMULACIÓN, SEGUIMIENTO A LOS DIFERENTES PROCESOS RELACIONADOS CON LA INFRAESTRUCTURA DE LA LOCALIDAD DE SUMAPAZ.
</t>
  </si>
  <si>
    <t>397(07 DE SEPTIEMBRE DE 2018)</t>
  </si>
  <si>
    <t>517(13 DE SEPTIEMBRE DE 2018)</t>
  </si>
  <si>
    <t xml:space="preserve">                                   </t>
  </si>
  <si>
    <t>FDLS-CD-053-2018</t>
  </si>
  <si>
    <t xml:space="preserve">
PRESTAR LOS SERVICIOS DE APOYO ADMINISTRATIVO AL ÁREA DE GESTIÓN DE DESARROLLO LOCAL PARA EL ÁREA DEL CDI DE LA ALCALDÍA LOCAL DE SUMAPAZ.
</t>
  </si>
  <si>
    <t>411(11 DE SEPTIEMBRE DE 2018)</t>
  </si>
  <si>
    <t>522(14 DE SEPTIEMBRE DE 2018)</t>
  </si>
  <si>
    <t>FDLS-CD-051-2018</t>
  </si>
  <si>
    <t>PRESTAR LOS SERVICIOS DE APOYO PARA REALIZAR ACTIVIDADES INHERENTES A LA GESTIÓN DOCUMENTAL DE LA ALCALDÍA LOCAL DE SUMAPAZ Y LA CORREGIDURÍA DE BETANIA.</t>
  </si>
  <si>
    <t xml:space="preserve"> 12/09/2018</t>
  </si>
  <si>
    <t>401(07 DE SEPTIEMBRE DE 2018)</t>
  </si>
  <si>
    <t>518(13 DE SEPTIEMBRE DE 2018)</t>
  </si>
  <si>
    <t>PRESTAR LOS SERVICIOS PROFESIONALES PARA LA OFICINA DE PRENSA Y COMUNICACIONES A LA ALCALDIA LOCAL DE SUMAPAZ</t>
  </si>
  <si>
    <t>FDLS-CD-069-2018</t>
  </si>
  <si>
    <t>424(14 DE SEPTIEMBRE DE 20189</t>
  </si>
  <si>
    <t>424(21 DE SEPTIEMBRE DE 2018)</t>
  </si>
  <si>
    <t>FDLS-CD-041-2018</t>
  </si>
  <si>
    <t>PRESTAR LOS SERVICIOS PARA OPERAR EL VEHÍCULO ASIGNADO, REALIZANDO DE MANERA OPORTUNA, EFICIENTE Y SEGURA, LOS DESPLAZAMIENTOS DE LOS FUNCIONARIOS DEL FONDO DE DESARROLLO LOCAL DE SUMAPAZ Y/Ó DEMÁS PERSONAL QUE REQUIERA SER TRASLADADO EN LA ZONA URBANA Y RURAL DE LA LOCALIDAD, EN CUMPLIMIENTO DE LAS ACTIVIDADES PROPIAS DE LA ADMINISTRACIÓN LOCAL".</t>
  </si>
  <si>
    <t>391(07 DE SEPTIEMBRE DE 2018)</t>
  </si>
  <si>
    <t>495(10 DE SEPTIEMBRE DE 2018)</t>
  </si>
  <si>
    <t>FDLS-CD-046-2018</t>
  </si>
  <si>
    <t>PRESTAR SUS SERVICIOS TÉCNICOS DE APOYO AL ÁREA DE GESTIÓN DE DESARROLLO LOCAL EN LOS PROYECTOS Y PROCESOS RELACIONADOS CON EL MANTENIMIENTO Y OPERATIVIDAD DEL PARQUE AUTOMOTOR DE PROPIEDAD DEL FDLS Y DEL QUE LLEGARE A SER RESPONSABLE</t>
  </si>
  <si>
    <t xml:space="preserve">  12/09/2018</t>
  </si>
  <si>
    <t>398(07 DE SEPTIEMBRE DE 2018)</t>
  </si>
  <si>
    <t>516(13 DE SEPTIEMBRE DE 2018</t>
  </si>
  <si>
    <t>FDLS-CD-055-2018</t>
  </si>
  <si>
    <t>PRESTAR LOS SERVICIOS PROFESIONALES COMO ABOGADO DE APOYO AL AREA DE GESTION POLICIVA JURIDICA DE SUMAPAZ</t>
  </si>
  <si>
    <t>406(07 DE SEPTIEMBRE DE 2018)</t>
  </si>
  <si>
    <t>533(18 DE SEPTIEMBRE DE 20018)</t>
  </si>
  <si>
    <t>EUDALIA CUBIDES</t>
  </si>
  <si>
    <t>FDLS-CD-025-2018</t>
  </si>
  <si>
    <t>PRESTAR SUS SERVICIOS COMO TÉCNICO DE APOYO ADMINISTRATIVO AL ÁREA DE GESTIÓN DE DESARROLLO LOCAL DE LA ALCALDÍA LOCAL DE SUMAPAZ</t>
  </si>
  <si>
    <t>382(28 DE AGOSTO 2018)</t>
  </si>
  <si>
    <t>487(05 DE SEPTIEMBRE DE 2018)</t>
  </si>
  <si>
    <t>FDLS-CD-035-2018</t>
  </si>
  <si>
    <t>PRESTAR EL SERVICIO COMO AUXILIAR ADMINISTRATIVO PARA EL CENTRO DE SERVICIOS DE SANTA ROSA</t>
  </si>
  <si>
    <t>378(28 DE AGOSTO DE 2018)</t>
  </si>
  <si>
    <t>529(17 DE SEPTIEMBRE DE 2018)</t>
  </si>
  <si>
    <t>PRESTAR LOS SERVICIOS DE APOYO EN LABORES DE OFICIOS VARIOS Y NOTIFICACION PARA LA CUENCA DEL RIO BLANCO Y RIO SUMAPAZ</t>
  </si>
  <si>
    <t>FDLS-CD-054-2018</t>
  </si>
  <si>
    <t xml:space="preserve">GILBERTO RIVEROS ROMERO  </t>
  </si>
  <si>
    <t>407(07 DE SEPTIEMBRE DE 2018)</t>
  </si>
  <si>
    <t>535(18 DE SEPTIEMBRE DE 2018)</t>
  </si>
  <si>
    <t>PRESTAR LOS SERVICIOS PROFESIONALES PARA APOYAR LA FORMULACION, EJECUCION, SEGUIMIENTO Y MEJORA CONTINUA DE LAS HERRAMIENTAS QUE CONFORMAN LA GESTION AMBIENTAL INSTITUCIONAL DE LA ALCALDÍA LOCAL DE SUMAPAZ</t>
  </si>
  <si>
    <t>FDLS-CD-033-2018</t>
  </si>
  <si>
    <t>374(28 DE SPETIEMBRE DE 2018)</t>
  </si>
  <si>
    <t>486(04 DE SPTIEMBRE DE 2018)</t>
  </si>
  <si>
    <t xml:space="preserve">WILDER CENTENO </t>
  </si>
  <si>
    <t>PRESTAR SUS SERVICIOS DE APOYO PARA REALIZAR ACTIVIDADES INHERENTES A LA GESTION DOCUMENTAL EN LA CORREGIDURIA DE NAZARETH</t>
  </si>
  <si>
    <t>FDLS-CD-036-2018</t>
  </si>
  <si>
    <t>ALICIA CHON DIAZ</t>
  </si>
  <si>
    <t>380(28 DE AGOSTO DE 2018)</t>
  </si>
  <si>
    <t>514(12 DE SEPTIEMBRE DE 2018)</t>
  </si>
  <si>
    <t>PRESTAR LOS SERVICIOS PARA OPERAR VEHICULO ASIGNADO</t>
  </si>
  <si>
    <t>FDLS-CD-024-2018</t>
  </si>
  <si>
    <t>372(28 DE AGOSTO DE 2018)</t>
  </si>
  <si>
    <t>479(31 DE AGOSTO DE2018)</t>
  </si>
  <si>
    <t>FDLS-CD-034-2018</t>
  </si>
  <si>
    <t>MARIA CRISTINA CRISTANCHO TRIANA</t>
  </si>
  <si>
    <t>375(28 DE AGOSTO DE 2018)</t>
  </si>
  <si>
    <t>524(17 DE SEPTIEMBRE DE 2018)</t>
  </si>
  <si>
    <t>FDLS-CD-070-2018</t>
  </si>
  <si>
    <t>425(14 DE SEPTIEMBRE DE 2018)</t>
  </si>
  <si>
    <t>5353(19 DE SEPTIEMBRE DE 2018)</t>
  </si>
  <si>
    <t>FDLS-CD-049-2018</t>
  </si>
  <si>
    <t>PRESTAR LOS SERVICIOS COMO AUXILIAR ADMINISTRATIVO PARA LA CORREGIDURIA DE BETANIA</t>
  </si>
  <si>
    <t>405(07 DE SEPTIEMBRE DE 2018)</t>
  </si>
  <si>
    <t>512(11 DE SEPTIEMBRE DE 2018)</t>
  </si>
  <si>
    <t>FDLS-CD-050-2018</t>
  </si>
  <si>
    <t>PRESTAR LOS SERVICIOS PROFESIONALES PARA REALIZAR LA FORMULACIÓN, EVALUACIÓN, SEGUIMIENTO Y CONTROL DE PROYECTOS DE INVERSIÓN Y SEGUIMIENTO DE LOS PLANES, PROGRAMAS Y PROYECTOS DEL FONDO DE DESARROLLO LOCAL DE SUMAPAZ.</t>
  </si>
  <si>
    <t>3-3-15-06-38-1379-00</t>
  </si>
  <si>
    <t>402(07 DE SEPTIEMBRE DE 2018)</t>
  </si>
  <si>
    <t>525(17 DE SEPTIEMBRE DE 2018)</t>
  </si>
  <si>
    <t xml:space="preserve">CLAUDIA MILENA QUEVEDO ROCHA </t>
  </si>
  <si>
    <t>FDLS-CD-061-2018</t>
  </si>
  <si>
    <t>APOYAR LA FORMULACION, GESTION Y SEGUIMIENTO DE ACTIVIDADES ENFOCADAS A LA GESTION AMBIENTAL EXTERNA, ENCAMINADAS A LA MITIGACION DE LOS DIFERENTES IMPACTOS AMBIENTALES Y LA CONSERVACION DE LOS RECURSOS NATURALES DE LA LOCALIDAD DE SUMAPAZ</t>
  </si>
  <si>
    <t>WILLIAM ANDRES HERRERA PABON</t>
  </si>
  <si>
    <t>419(11 DE SEPTIEMBRE DE 2018)</t>
  </si>
  <si>
    <t>536(19 DE SEPTIEMBRE DE 2018)</t>
  </si>
  <si>
    <t>FDLS-CD-059-2018</t>
  </si>
  <si>
    <t>PRESTAR SUS SERVICIOS COMO AUXILIAR ADMINISTRATIVO PARA REALIZAR LA SISTEMATIZACION DE LOS DOCUMENTOS QUE REPOSAN EN EL ARCHIVO DE GESTION DE LA ALCALDIA LOCAL DE SUMAPAZ</t>
  </si>
  <si>
    <t>413(11 DE SEPTIEMBRE DE 2018)</t>
  </si>
  <si>
    <t>527(17 DE SEPTIEMBRE DE 2018)</t>
  </si>
  <si>
    <t>FDLS-CD-078-2018</t>
  </si>
  <si>
    <t>PRESTAR LOS SERVICIOS PROFESIONALES PARA REALIZAR FORMULACION, EVALUACION , SEGUIMIENTO Y CONTROL DEL PROYECTO DE INVERSION DESARRROLLO RURAL SOSTENIBLE Y CAMPESINO DE LOS PLANES, PROGRAMAS Y PROYECTOS DEL FONDO DE DESARROLLO LOCAL DE SUMAPAZ QUE LE SEAN DESIGNADOS</t>
  </si>
  <si>
    <t xml:space="preserve">IVAN CAMILO ORAMAS PRIETO </t>
  </si>
  <si>
    <t>3-3-31-15-06-1382-00</t>
  </si>
  <si>
    <t>441(26 DE SEPTIEMBRE DE 2018)</t>
  </si>
  <si>
    <t>PRESTACIÓN DE SERVICIOS DE APOYO PARA LAS CORREGIDURÍAS DE NAZARETH Y BETANIA, REALIZANDO ACTIVIDADES LOGÍSTICAS Y OPERATIVAS, ATENDIENDO LOS LINEAMIENTOS DE LAS DIFERENTES ÁREAS DE LA ADMINISTRACIÓN LOCAL EN LOS BIENES DE PROPIEDAD DEL FONDO DE DESARROLLO LOCAL Y/Ó DE LA ALCALDÍA LOCAL DE SUMAPAZ.</t>
  </si>
  <si>
    <t>FDLS-CD-052-2018</t>
  </si>
  <si>
    <t>403(07 DE SEPTIEMBRE DE2018)</t>
  </si>
  <si>
    <t>FDLS-CD-076-2018</t>
  </si>
  <si>
    <t>PRESTAR LOS SERVICIOS PROFESIONALES AL ÁREA DE GESTIÓN DE DESARROLLO LOCAL PARA REALIZAR LA FORMULACIÓN, SEGUIMIENTO A LOS DIFERENTES PROCESOS RELACIONADOS CON LA INFRAESTRUCTURA DE LA LOCALIDAD DE SUMAPAZ.</t>
  </si>
  <si>
    <t>OSCAR LEONARDO FORERO HIGUERA</t>
  </si>
  <si>
    <t xml:space="preserve">LICITACION PUBLICA </t>
  </si>
  <si>
    <t>SUMINISTRO DE COMBUSTIBLE PARA LOS VEHÍCULOS LIVIANOS DE PROPIEDAD O TENENCIA DEL FONDO DE DESARROLLO LOCAL DE SUMAPAZ</t>
  </si>
  <si>
    <t xml:space="preserve"> ORGANIZACIÓN TERPEL S.A</t>
  </si>
  <si>
    <t>830095213-0</t>
  </si>
  <si>
    <t>3-1-2-01-03-00-0000-00</t>
  </si>
  <si>
    <t>362(14 DE AGOSTO DE 2018)</t>
  </si>
  <si>
    <t>FDLS-MC-021-2018</t>
  </si>
  <si>
    <t>476(24 DE AGOSTO DE 2018)</t>
  </si>
  <si>
    <t xml:space="preserve">3 MESES </t>
  </si>
  <si>
    <t xml:space="preserve">PRESTAR EL SERVICIO DE MUDANZA, EMBALAJE, CARGUE, TRASLADO, DESCARGUE Y ADECUACION DE LOS ELEMENTOS DE OFICINA, EQUIPOS DE COMPUTO Y DEMAS MOBILIARIO QUE TIENE LA SEDE ADMINISTRATIVA DE LA ALCALDIA LOCAL DE SUMAPAZ </t>
  </si>
  <si>
    <t>900466596-2</t>
  </si>
  <si>
    <t>354(27 DE JULIO DE 2018)</t>
  </si>
  <si>
    <t>475(24 DE AGOSTO DE 2018)</t>
  </si>
  <si>
    <t xml:space="preserve">5 DIAS HABILES </t>
  </si>
  <si>
    <t>485(04 DE SEPTIEMBRE 2018)</t>
  </si>
  <si>
    <t>900216251-5</t>
  </si>
  <si>
    <t>PABLO JAVIER BARRERA RODRIGUEZ</t>
  </si>
  <si>
    <t>FDLS-CD-068-2018</t>
  </si>
  <si>
    <t>PRESTAR LOS SERVICIOS PROFESIONALES ESPECIALIZADOS AL ÁREA DE GESTIÓN DE DESARROLLO LOCAL EN LOS DIFERENTES COMPONENTES DE INFRAESTRUCTURA Y MALLA VIAL DE LA LOCALIDAD DE SUMAPAZ.</t>
  </si>
  <si>
    <t>418(11 DE SEPTIEMBRE DE 2018)</t>
  </si>
  <si>
    <t>528(17 DE SEPTIEMBRE DE 2018)</t>
  </si>
  <si>
    <t>FDLS-CD-027-2018</t>
  </si>
  <si>
    <t>PRESTAR LOS SERVICIOS PROFESIONALES JURÍDICOS PARA APOYAR LOS ASUNTOS LEGALES Y CONTRACTUALES DE LA ALCALDÍA LOCAL DE SUMAPAZ DE LOS PROYECTOS DE INVERSIÓN 1331, 1340, 1349, 1353 Y 1375, ASÍ COMO LAS DECLARATORIAS DE INCUMPLIMIENTO Y LOS DEMÁS ASUNTOS QUE LE SEAN DESIGNADOS.</t>
  </si>
  <si>
    <t xml:space="preserve">JENNY CAROLINA GIRON CUERVO </t>
  </si>
  <si>
    <t>384(28 DE AGOSTO DE 2018)</t>
  </si>
  <si>
    <t>484(04 DE SEPTIEMBRE DE 2018)</t>
  </si>
  <si>
    <t>FDLS-CD-074-2018</t>
  </si>
  <si>
    <t>PRESTAR LOS SERVICIOS COMO AUXILIAR ADMINISTRATIVO PARA LA CORREGIDURIA DE NAZARETH</t>
  </si>
  <si>
    <t xml:space="preserve">GLORIA YOLANDA DIMATE RICO </t>
  </si>
  <si>
    <t>434(19 DE SEPTIEMBRE DE 2018)</t>
  </si>
  <si>
    <t>542(24 DE SEPTIEMBRE DE 2018)</t>
  </si>
  <si>
    <t xml:space="preserve">3 MESES Y 15  DIAS </t>
  </si>
  <si>
    <t>FDLS-CD-071-2018</t>
  </si>
  <si>
    <t>PRESTAR SUS SERVICIOS COMO AUXILIAR ADMINISTRATIVO PARA QUE REALICE LAS ACTIVIDADES CORRESPONDIENTES AL PARQUE AUTOMOTOR PROPIEDAD DEL FONDO DE DESARROLLO LOCAL DE SUMAPAZ.</t>
  </si>
  <si>
    <t xml:space="preserve">MANUEL ALEJANDRO GÓMEZ ROA </t>
  </si>
  <si>
    <t>431(17 DE SEPTIEMBRE DE 2018)</t>
  </si>
  <si>
    <t>543(24 DE SEPTIEMBRE DE 2018)</t>
  </si>
  <si>
    <t>FDLS-CD-072-2018</t>
  </si>
  <si>
    <t>PRESTAR SUS SERVICIOS DE APOYO PARA REALIZAR ACTIVIDADES INHERENTES A LA GESTIÓN DOCUMENTAL DE LA ALCALDÍA LOCAL DE SUMAPAZ Y LA CORREGIDURÍA DE SAN JUAN.</t>
  </si>
  <si>
    <t xml:space="preserve">JOSE FRANCISCO MARIN DIAZ </t>
  </si>
  <si>
    <t>427(14 DE SEPTIEMBRE DE 2018)</t>
  </si>
  <si>
    <t>540(21 DE SEPTIEMBRE DE 2018)</t>
  </si>
  <si>
    <t>3 MESES Y 15 DIAS</t>
  </si>
  <si>
    <t>FDLS-CD-057-2018</t>
  </si>
  <si>
    <t>PRESTAR LOS SERVICIOS DE APOYO EN LAS LABORES DE OFICIOS VARIOS Y NOTIFICACIÓN PARA LA CUENCA DEL RIO BLANCO Y CUENCA RIO SUMAPAZ.</t>
  </si>
  <si>
    <t>415(11 DE SEPTIEMBRE DE 2018)</t>
  </si>
  <si>
    <t>531( 18 DE SEPTIEMBRE DE 2018)</t>
  </si>
  <si>
    <t>ANA ROSA BAUTISTA RINCON</t>
  </si>
  <si>
    <t>548(27 DE SEPTIEMBRE DEL 2018)</t>
  </si>
  <si>
    <t>417(11 DE SEPTIEMBRE DE 2018)</t>
  </si>
  <si>
    <t>549(27 DE SEPTIEMBRE DE 2018)</t>
  </si>
  <si>
    <t>550(01 DE OCTUBRE DE 2018</t>
  </si>
  <si>
    <t xml:space="preserve">3 MESES Y 15 DIAS </t>
  </si>
  <si>
    <t>FDLS-CD-081-2018</t>
  </si>
  <si>
    <t>APOYAR LA FORMULACION, GESTION Y SEGUIMIENTO DE LAS ACTIVIDADES ENFOCADAS A PROMOVER EL DESARROLLO RURAL SOSTENIBLE EN LA LOCALIDAD DE SUMAPAZ</t>
  </si>
  <si>
    <t xml:space="preserve">JULIAN NICOLAS CRUZ CLAVIJO </t>
  </si>
  <si>
    <t>450(03 DE OCTUBRE DE 2018)</t>
  </si>
  <si>
    <t>556 (04 DE OCTUBRE DE 2018)</t>
  </si>
  <si>
    <t>FDLS-CD-083-2018</t>
  </si>
  <si>
    <t xml:space="preserve">
PRESTAR LOS SERVICIOS TÉCNICOS PARA LA OPERACIÓN, SEGUIMIENTO Y CUMPLIMIENTO DE LOS PROCESOS Y PROCEDIMIENTOS DEL SERVICIO SOCIAL APOYOS PARA LA SEGURIDAD ECONÓMICA TIPO C, REQUERIDOS PARA EL OPORTUNO Y ADECUADO REGISTRO, CRUCE Y REPORTE DE LOS DATOS EN EL SISTEMA DE INFORMACIÓN Y REGISTRO DE BENEFICIARIOS–SIRBE, QUE CONTRIBUYAN A LA GARANTÍA DE LOS DERECHOS DE LA POBLACIÓN MAYOR EN EL MARCO DE LA POLÍTICA PÚBLICA SOCIAL PARA EL ENVEJECIMIENTO Y LA VEJEZ EN EL DISTRITO CAPITAL A CARGO DE LA ALCA
</t>
  </si>
  <si>
    <t>YEISON FELIPE MONCALEANO ZAMBRANO</t>
  </si>
  <si>
    <t>555(03 DE OCTUBRE DE 2018)</t>
  </si>
  <si>
    <t>448(03 DE OCTUBRE DE 2018)</t>
  </si>
  <si>
    <t>FDLS-CD-080-2018</t>
  </si>
  <si>
    <t>PRESTAR LOS SERVICIOS PROFESIONALES AL ÁREA DE GESTIÓN DE DESARROLLO LOCAL PARA REALIZAR LA FORMULACIÓN Y SEGUIMIENTO A LOS PROYECTOS DE INVERSIÓN Y COMPONENTES QUE LE SEAN DESIGNADOS.</t>
  </si>
  <si>
    <t xml:space="preserve">CESAR ALEXANDER URIZA ROJAS </t>
  </si>
  <si>
    <t>554(03 DE OCTUBRE DE 2018</t>
  </si>
  <si>
    <t>447(03 DE OCTUBRE DE 2018)</t>
  </si>
  <si>
    <t>FDLS-CD-082-2018</t>
  </si>
  <si>
    <t>PRESTAR SERVICIOS PROFESIONALES COMO ABOGADO PARA APOYAR EL AREA DE GESTION POLICIVA JURIDICA DE LA ALCALDIA LOCAL DE SUMAPAZ</t>
  </si>
  <si>
    <t xml:space="preserve">ADRIANA MARIA ARIAS BUITRAGO </t>
  </si>
  <si>
    <t>449( 03 DE OCTUBRE DE 2018)</t>
  </si>
  <si>
    <t>FDLS-CD-079-2018</t>
  </si>
  <si>
    <t xml:space="preserve">PRESTAR LOS SERVICIOS TECNICOS DE APOYO ADMINISTRATIVO AL AREA DE GESTION DE DESARROLLO LOCAL DE LA ALCALDIA LOCAL DE SUMAPAZ </t>
  </si>
  <si>
    <t>TATIANA LIZETH PATIÑO RODRIGUEZ</t>
  </si>
  <si>
    <t>553(03 DE OCUBRE DE 2018)</t>
  </si>
  <si>
    <t>443( 27 DE SEPTIEMBRE DE 2018)</t>
  </si>
  <si>
    <t>FREDY HUMBERTO PEÑA FORERO</t>
  </si>
  <si>
    <t xml:space="preserve">SANDRA MILENA CORTES PINEDA </t>
  </si>
  <si>
    <t xml:space="preserve">WILLIAM CIFUENTES MEDINA </t>
  </si>
  <si>
    <t>YEIMY MAGALI ROMERO HERNANDEZ</t>
  </si>
  <si>
    <t>FDLS-CD-056-2018</t>
  </si>
  <si>
    <t xml:space="preserve">LUIS ALFONSO BOCANEGRA RODRIGUEZ </t>
  </si>
  <si>
    <t>CPS-042-2018</t>
  </si>
  <si>
    <t>TERMINACION ANTICIPADA EL 10/07/2018</t>
  </si>
  <si>
    <t xml:space="preserve"> NUEVA FECHA DE TERMINACION 20/10/2018</t>
  </si>
  <si>
    <t>IVAN CAMILO ORAMAS PRIETO</t>
  </si>
  <si>
    <t>FDLS-LP-019-2018</t>
  </si>
  <si>
    <t>DESARROLLAR EL EVENTO DE IDENTIDAD CULTURAL SUMAPACEÑA- FERIA AGROAMBIENTAL EN SU DECIMA OCTAVA VERSION XVIII</t>
  </si>
  <si>
    <t>AUDIO DAZ P. A SYSTEM S.A.S</t>
  </si>
  <si>
    <t>366 (16 DE AGOSTO DE 2018)</t>
  </si>
  <si>
    <t>552(03 DE OCTUBRE DE 2018)</t>
  </si>
  <si>
    <t xml:space="preserve">IVAN CAMILO ORAMAS PRIETO / CLAUDIA MARTIN NAIZAQUE/ JULIAN CRUZ CLAVIJO / ROCIO BECERRA FARIETA </t>
  </si>
  <si>
    <t>EL PROPONENTE SE DEBE ACREDITAR MEDIANTE ELEL RUP, EXPERIENCIA MAXIMO DE 5 CONTRATOS EJECUTADOS, QUE GUARDEN RELACION CON EL OBJETO CONTRACTUAL, CUYA SUMATORIA SEA IGUAL O MAYOR AL VALOR DEL PRESUPUESTO OFICIAL ASIGNADO A LA PRESENTE CONVOCATORIA EXPRESADO EN MINIMOS ES DECIR  447,992 SMLMV</t>
  </si>
  <si>
    <t>559(08 de octubre de 2018)</t>
  </si>
  <si>
    <t>451( 05 DE OCTUBRE DE 2018)</t>
  </si>
  <si>
    <t>FDLS-CD-084-2018</t>
  </si>
  <si>
    <t>PRESTAR SUS SERVICIOS PROFESIONALES AL AREA GESTION DE DESARROLLO LOCAL EN LOS PROYECTOS Y PROCESOS RELACIONADOS CON EL MANTENIMIENTO Y OPERATIVIDAD DEL PARQUE AUTOMOTOR DE PROPIEDAD DEL FDLS Y DEL QUE LLEGARE A SER RESPONSABLE</t>
  </si>
  <si>
    <t>JAVIER ENRRIQUE BUITRAGO GOMEZ</t>
  </si>
  <si>
    <t>577( 12 DE OCTUBRE DE 2018)</t>
  </si>
  <si>
    <t xml:space="preserve">INTERVENTORIA </t>
  </si>
  <si>
    <t>FDLS-MC-065-2018</t>
  </si>
  <si>
    <t>HUMBERTO HERNANDEZ GORDILLO</t>
  </si>
  <si>
    <t>349( 25 DE JULIO DE 2018)</t>
  </si>
  <si>
    <t>547( 27 DE SEPTIEMBRE DE 2018)</t>
  </si>
  <si>
    <t>BRANDON PARRA RICARDO</t>
  </si>
  <si>
    <t>PEDRO GUILLERMO CARRANZA URREA</t>
  </si>
  <si>
    <t xml:space="preserve">HUMBERTO HERNANDEZ GORDILLO </t>
  </si>
  <si>
    <t>FDLS-MC-022 DE 2018</t>
  </si>
  <si>
    <t>FDLS-CD-088-2018</t>
  </si>
  <si>
    <t xml:space="preserve">PRESTAR SUS SERVICIOS COMO AUXILIAR DE APOYO ADMINISTRATIVO EN EL AREA DE GESTION POLICIVA DE LA ALCALDIA LOCAL DE SUMAPAZ </t>
  </si>
  <si>
    <t>578( 22 DE OCTUBRE DE 2018)</t>
  </si>
  <si>
    <t>462(11 DE OCTUBRE DE 2018)</t>
  </si>
  <si>
    <t xml:space="preserve">OBRA PUBLICA </t>
  </si>
  <si>
    <t>FDLS-LP-012-2018</t>
  </si>
  <si>
    <t>CONTRATAR LAS OBRAS PARA LA CONSERVACIÓN DE LA MALLA VIAL LOCAL DE SUMAPAZ, POR EL SISTEMA DE PRECIOS UNITARIOS FIJOS, SIN FORMULA DE REAJUSTE Y A MONTO AGOTABLE</t>
  </si>
  <si>
    <t>CONSORCIO PARAMO SUMAPAZ</t>
  </si>
  <si>
    <t>333(26 DE JUNIO DE 2018)</t>
  </si>
  <si>
    <t>589( 29 DE OCTUBRE DE 2018)</t>
  </si>
  <si>
    <t>901224330-6</t>
  </si>
  <si>
    <t>X 30%</t>
  </si>
  <si>
    <t>FDLS-CD-089-2018</t>
  </si>
  <si>
    <t>APOYAR LA FORMULACIÓN, GESTIÓN Y SEGUIMIENTO DE ACTIVIDADES ENFOCADAS A LA GESTIÓN AMBIENTAL EXTERNA, ENCAMINADAS A LA MITIGACIÓN DE LOS DIFERENTES IMPACTOS AMBIENTALES Y LA CONSERVACIÓN DE LOS RECURSOS NATURALES DE LA LOCALIDAD DE SUMAPAZ.</t>
  </si>
  <si>
    <t>ANGIE KATHERINE CURREA VARGAS</t>
  </si>
  <si>
    <t>581(22 DE OCTUBRE DE 2018)</t>
  </si>
  <si>
    <t>461(11 DE OCTUBRE DE 2018)</t>
  </si>
  <si>
    <t>VILMA AMPARO LOPEZ HERRERA</t>
  </si>
  <si>
    <t>FDLS-CD-095-2018</t>
  </si>
  <si>
    <t>590(30 DE OCTUBRE DE 2018)</t>
  </si>
  <si>
    <t>470(26 DE OCTUBRE DE 2018)</t>
  </si>
  <si>
    <t xml:space="preserve">2 MESES Y 15 DIAS </t>
  </si>
  <si>
    <t>JAVIER BARRERA</t>
  </si>
  <si>
    <t xml:space="preserve">ANÍBAL MORALES VEGA </t>
  </si>
  <si>
    <t xml:space="preserve">JOHN MAURICIO LINARES BASTO  </t>
  </si>
  <si>
    <t>JOHN MAURICIO LINARES BASTO</t>
  </si>
  <si>
    <t xml:space="preserve">JOSÉ DOVER DAZA PINEDA </t>
  </si>
  <si>
    <t>ROSA MARÍA MENDOZA DE LOS REYES</t>
  </si>
  <si>
    <t>Vr. Mensual</t>
  </si>
  <si>
    <t>IBC</t>
  </si>
  <si>
    <t>PENSIÓN</t>
  </si>
  <si>
    <t>SALUD</t>
  </si>
  <si>
    <t xml:space="preserve">25 DIAS </t>
  </si>
  <si>
    <t>TERMINACION ANTICIPADA POR MUTUO ACUERDO EL 16/10/2018</t>
  </si>
  <si>
    <t xml:space="preserve">SUSPENSION N 1: 17 DIAS.                   SUSPSNSION N 2: 10 DIAS </t>
  </si>
  <si>
    <t>FDLS-SAMC-066-2018</t>
  </si>
  <si>
    <t xml:space="preserve">PRESTAR EL SERVICIO DE MANTENIMIENTO PREVENTIVO Y CORRECTIVO DE LOS VEHÍCULOS LIVIANOS DE PROPIEDAD, GUARDA O TENENCIA DEL FONDO DE DESARROLLO LOCAL DE SUMAPAZ CON SUMINISTRO DE REPUESTOS, INSUMOS Y MANO DE OBRA </t>
  </si>
  <si>
    <t>PRECAR LTDA</t>
  </si>
  <si>
    <t>3-1-2-01-03-00-0000-00                  3-1-2-02-05-01-0000-00</t>
  </si>
  <si>
    <t>588( 29 DE OCTUBRE DE 2018)</t>
  </si>
  <si>
    <t>445(28 DE SEPTIEMBRE DE 2018)</t>
  </si>
  <si>
    <t>FDLS-LP-023-2018</t>
  </si>
  <si>
    <t>REALIZAR UN DIPLOMADO CON ENFOQUE DE GÉNERO EN HERRAMIENTAS PSICO-SOCIALES PARA LA CONVIVENCIA Y PAZ FRENTE A LAS VIOLENCIAS CONTRA LAS MUJERES Y A CAUSA DEL CONFLICTO ARMADO (PRESENTACIÓN DE OFERTA)</t>
  </si>
  <si>
    <t>CORPORACION GAIA AQUA</t>
  </si>
  <si>
    <t>900416708-7</t>
  </si>
  <si>
    <t>3-3-1-15-03-19-1366-00</t>
  </si>
  <si>
    <t>585(23 DE OCTUBRE DE 2018)</t>
  </si>
  <si>
    <t>368(17 DE OCTUBRE 2018)</t>
  </si>
  <si>
    <t xml:space="preserve">7 MESES </t>
  </si>
  <si>
    <t xml:space="preserve">ANA ROSA BAUTISTA </t>
  </si>
  <si>
    <t xml:space="preserve">11 MESES Y 27 DIAS </t>
  </si>
  <si>
    <t>DEL 9 AL 19/10/2018</t>
  </si>
  <si>
    <t xml:space="preserve">3  DIAS </t>
  </si>
  <si>
    <t>TERMINACION ANTICIPADA  13/02/2018</t>
  </si>
  <si>
    <t>ADICIONES</t>
  </si>
  <si>
    <t>TERMINACION ANTICIPADA POR MUTUO ACUERDO  A PARTIR DEL                      1 /03/2018</t>
  </si>
  <si>
    <t xml:space="preserve">CONVENIO INTERADMINISTRATIVO </t>
  </si>
  <si>
    <t>FDLS-CD-075-2018</t>
  </si>
  <si>
    <t>AUNAR ESFUERZOS ENTRE LA SUBRED INTEGRAL DE SERVICIOS DE SALUD SUR Y EL FDL SUMAPAZ PARA EL OTORGAMIENTO DE DISPOSITIVOS DE ASISTENCIA PERSONAL, NO INCLUIDAS O NO CUBIERTAS EN EL PLAN OBLIGATORIO DE SALUD -POS PARA LOS HABITANTES DE LA LOCALIDAD DE SUMAPAZ”</t>
  </si>
  <si>
    <t xml:space="preserve">SUBRED INTEGRADA DE SERVICIOS DE SALUD SUR E.S.E </t>
  </si>
  <si>
    <t>900,958,564-9</t>
  </si>
  <si>
    <t>3-3-1-15-01-03-1334</t>
  </si>
  <si>
    <t>586 ( 26 E OCTUBRE DE 2018)</t>
  </si>
  <si>
    <t>429( 17 DE SEPTIEMBRE DE 2018)</t>
  </si>
  <si>
    <t>FDLS-CD-086-2018</t>
  </si>
  <si>
    <t>DESARROLLAR UN PROCESO DE INTERVENCIÓN QUE GARANTICE EL DERECHO A LAS COMUNICACIONES, MEDIANTE LA OPERACIÓN, ADMINISTRACIÓN Y MANTENIMIENTO DE LOS PORTALES INTERACTIVOS Y LAS LÍNEAS TELEFÓNICAS INSTALADAS EN LA LOCALIDAD DE SUMAPAZ”</t>
  </si>
  <si>
    <t xml:space="preserve">EMPRESA DE TELECOMUNICACIONES DE BOGOTA SA ESP </t>
  </si>
  <si>
    <t>899999115-8</t>
  </si>
  <si>
    <t>597(07 DE NOVIEMBRE DE 2018)</t>
  </si>
  <si>
    <t>463(16 DE OCTUBRE DE 2018)</t>
  </si>
  <si>
    <t>FDLS-SAMC-077-2018</t>
  </si>
  <si>
    <t>REALIZAR FESTIVAL DE MUSICA CAMPESINA SUMAPAZ- SUENA MAS 2018</t>
  </si>
  <si>
    <t>ASOCIACION RED ANDINA DE VEEDURIAS Y M.A</t>
  </si>
  <si>
    <t>900133046-4</t>
  </si>
  <si>
    <t>593(02 DE NOVIEMBRE DE 2018)</t>
  </si>
  <si>
    <t>433( 18 DE SEPTIEMBRE DE 2018)</t>
  </si>
  <si>
    <t>FDLS-LP-063-2018</t>
  </si>
  <si>
    <t>PRESTAR EL SERVICIO DE ADMINISTRACION, OPERACIÓN Y MANTENIMIENTO PREVENTIVO Y CORRECTIVO DE LA MAQUINARIA PESADA Y VEHÍCULOS PESADOS DE PROPIEDAD DEL FONDO DE DESARROLLO LOCAL DE SUMAPAZ</t>
  </si>
  <si>
    <t xml:space="preserve">IVAN YESID GALVIS CHACON </t>
  </si>
  <si>
    <t>3-3-15-02-18-1364-00</t>
  </si>
  <si>
    <t>612(08 DE NOVIEMBRE DE2018)</t>
  </si>
  <si>
    <t>408( 10 DE SEPTIEMBRE DE 2018)</t>
  </si>
  <si>
    <t>FDLS-CD-101-2018</t>
  </si>
  <si>
    <t>APOYAR AL EQUIPO DE PRENSA Y COMUNICACIONES DE LA ALCALDÍA LOCAL EN LA REALIZACIÓN DE PRODUCTOS Y PIEZAS DIGITALES, IMPRESAS Y PUBLICITARIAS DE GRAN FORMATO Y DE ANIMACIÓN GRÁFICA, ASÍ COMO APOYAR LA PRODUCCIÓN Y MONTAJE DE EVENTOS</t>
  </si>
  <si>
    <t>DIANA CAROLINA CALDERON ROMERO</t>
  </si>
  <si>
    <t>494(14 DE NOVUEMBRE DE 2018)</t>
  </si>
  <si>
    <t>617(15 DE NOVIEMBRE DE 2018)</t>
  </si>
  <si>
    <t>10 MESES</t>
  </si>
  <si>
    <t>WOLFRANG PULIDO AVENDAÑO</t>
  </si>
  <si>
    <t>COMPRA VENTA</t>
  </si>
  <si>
    <t>FDLS-SASI-079-2018</t>
  </si>
  <si>
    <t xml:space="preserve">SELECCIÓN ABREVIADA SUBASTA INVERSA </t>
  </si>
  <si>
    <t xml:space="preserve">ADQUIRIR E INSTALAR  UPS DE MINIMO 30 KVA PARA LA ALCALDIA LOCAL DE SUMAPAZ </t>
  </si>
  <si>
    <t>INGENIERIA IT &amp; T DE COLOMBIA S.A.S</t>
  </si>
  <si>
    <t>800134187-6</t>
  </si>
  <si>
    <t>611(07 DE NOVIEMBRE DE 2018)</t>
  </si>
  <si>
    <t>440(26 DE SEPTIEMBRE DE 2018)</t>
  </si>
  <si>
    <t xml:space="preserve">23 MESES </t>
  </si>
  <si>
    <t>CC--715-1-AMP-2018(1)</t>
  </si>
  <si>
    <t xml:space="preserve">COLOMBIA COMPRA EFICIENTE </t>
  </si>
  <si>
    <t>488(07 DE NOVIEMBRE DE 2018)</t>
  </si>
  <si>
    <t xml:space="preserve">SUMINSTRO DE COMBUSTIBLE PARA LOS VEHICULOS LIVIANOS DE PROPIEDAD Y/O TENENCIA DEL FONDO DE DESARROLLO LOCAL  DE SUMAPAZ </t>
  </si>
  <si>
    <t xml:space="preserve">ORGANIZACIÓN TERPEL </t>
  </si>
  <si>
    <t>620(21 DE NOVIEMBRE DE 2018)</t>
  </si>
  <si>
    <t xml:space="preserve">5 MESES Y 5 DIAS </t>
  </si>
  <si>
    <t xml:space="preserve">13 DIAS </t>
  </si>
  <si>
    <t>FDLS-MC-098-2018</t>
  </si>
  <si>
    <t>477(29 DE OCTUBRE DE 2018</t>
  </si>
  <si>
    <t>619(19 DE NOVIEMBRE DE 2018)</t>
  </si>
  <si>
    <t>ANGIE CAROLINA RIVEROS</t>
  </si>
  <si>
    <t>REALIZAR  LA INTERVENTORIA TECNICA, ADMINISTRATIVA, FINANCIERA, JURIDICA Y AMBIENTAL AL CONTRATO CPS N 153-2018</t>
  </si>
  <si>
    <t>45 DIAS CALENDARIO</t>
  </si>
  <si>
    <t xml:space="preserve">ANGIE CAROLINA RIVEROS </t>
  </si>
  <si>
    <t xml:space="preserve">ROCIO DEL PILAR BECERRA/ LUIS EDUARDO PERICO  </t>
  </si>
  <si>
    <t xml:space="preserve">SELECCIÓN ABREVIADA MINIMA CUANTIA  </t>
  </si>
  <si>
    <t>FDLS-MC-092-2018</t>
  </si>
  <si>
    <t>ADQUIRIR A TITULO DE COMPRAVENTA CARPETAS PARA LA CONSERVACIÓN DOCUMENTAL DE CONTRATOS, QUERELLAS Y DEMÁS DOCUMENTOS DE GESTIÓN, ASÍ COMO ELEMENTOS DE ORGANIZACIÓN Y SEGURIDAD PARA EL ACERVO DOCUMENTAL DE LA ALCALDÍA LOCAL DE SUMAPAZ</t>
  </si>
  <si>
    <t>DISPAPELES S.A.S</t>
  </si>
  <si>
    <t>860028580-2</t>
  </si>
  <si>
    <t>3-1-2-01-04-00-0000-00</t>
  </si>
  <si>
    <t>614(09 DE NOVIEMBRE DE 2018)</t>
  </si>
  <si>
    <t>460(10 DE OCTUBRE DE 2018)</t>
  </si>
  <si>
    <t>CONTRATAR LA PRESTACION DEL SERVICIO INTEGRAL DE ASEO Y CAFETERIA QUE INCLUYA PERSONAL, MAQUINARIA, ELEMENTOS O INSUMOS PARA LA SEDE ADMINISTRATIVA DE LA ALCALDIA LOCAL DE SUMAPAZ Y LAS CORRIGIDURIAS DE NAZARETH, BETANIA Y SAN JUAN.</t>
  </si>
  <si>
    <t xml:space="preserve">SERVIASEO S.A </t>
  </si>
  <si>
    <t>860067479-2</t>
  </si>
  <si>
    <t>3--1-2-02-05-01-0000-00</t>
  </si>
  <si>
    <t>629(06 DE DICIEMBRE DE 2018)</t>
  </si>
  <si>
    <t>506(28 DE NOVIEMBRE DE 2018)</t>
  </si>
  <si>
    <t xml:space="preserve">SEGUROS  </t>
  </si>
  <si>
    <t>FDLS-MC-102-2018</t>
  </si>
  <si>
    <t>CONTRATAR SEGURO DE VIDA GRUPO PARA LOS EDILES DEL FONDO DE DESARROLLO LOCAL DE SUMAPAZ</t>
  </si>
  <si>
    <t>SEGUROS DE VIDA DEL ESTADO S.A</t>
  </si>
  <si>
    <t>3-1-2-02-06-04-0000-00</t>
  </si>
  <si>
    <t>628(DEL 30 DE NOVIEMBRE DE 2018)</t>
  </si>
  <si>
    <t>490(07 DE NOVIEMBRE DE 2018)</t>
  </si>
  <si>
    <t xml:space="preserve">640 DIAS </t>
  </si>
  <si>
    <t>FDLS-LP-085-2018</t>
  </si>
  <si>
    <t>PRESTAR EL SERVICIO DE TRANSPORTE TERRESTRE CON EL FIN DE ATENDER LOS DIFERENTES EVENTOS INSTITUCIONALES PROGRAMADOS POR LA ADMINISTRACIÓN LOCAL, EVENTOS Y ACTIVIDADES DE PROMOCIÓN Y PARTICIPACIÓN</t>
  </si>
  <si>
    <t xml:space="preserve">CARLOS ALBERTO PINZON MOLINA </t>
  </si>
  <si>
    <t>INVERSION</t>
  </si>
  <si>
    <t>FDLS-CD-107-2018</t>
  </si>
  <si>
    <t xml:space="preserve">CONTRATACION DIRECTA </t>
  </si>
  <si>
    <t xml:space="preserve">APOYAR A LA ALCALDESA EN LA PROMOCION, ARTICULACION, ACOMPAÑAMIENTO Y SEGUIMIENTO PARA LA ATENCION Y PROTECCION DE LOS ANIMALES DOMESTICOS Y SILVESTRES DE LA LOCALIDAD </t>
  </si>
  <si>
    <t xml:space="preserve">JULIETT KARINA MONRROY PARRA </t>
  </si>
  <si>
    <t>627( 28 DE NOVIEMBRE DE 2018)</t>
  </si>
  <si>
    <t>495( 14 DE NOVIEMBRE DE 2018)</t>
  </si>
  <si>
    <t xml:space="preserve">JHON MAURICIO LINARES </t>
  </si>
  <si>
    <t>FDLS-MC-106-2018</t>
  </si>
  <si>
    <t>REALIZAR LA INTERVENTORIA  TECNICA, FINANCIERA Y AMBIENTAL AL CONTRATO QUE DERIVA DEL PROCESO LICITATORIO FDSL LP 085 DE 2018</t>
  </si>
  <si>
    <t xml:space="preserve">LORENA MENDEZ VALLEJO </t>
  </si>
  <si>
    <t>654( 17 DE DICIEMBRE DEL 2018)</t>
  </si>
  <si>
    <t>482(02 DE NOVIEMBRE DE 2018)</t>
  </si>
  <si>
    <t>FDLS-SAMC-100-2018</t>
  </si>
  <si>
    <t>3-1-2-02-03-00-0000-00                        3-1-2-02-11-00-0000-000</t>
  </si>
  <si>
    <t>481(02 DE NOVIEMBRE DE 2018)</t>
  </si>
  <si>
    <t>REALIZAR LOS JUEGOS RURALES DE LA LOCALIDAD VEINTE DE SUMAPAZ DE LA VIGENCIA 2018</t>
  </si>
  <si>
    <t xml:space="preserve">CORPORACION ESTRATEGICA EN GESTION E INTEGRACION COLOMBIA </t>
  </si>
  <si>
    <t>638( 11 DE DICIEMBRE DE 2018)</t>
  </si>
  <si>
    <t>439( 25 DE SEPTIEMBRE DE 2018)</t>
  </si>
  <si>
    <t xml:space="preserve"> REALIZAR ACTIVIDADES LÚDICAS Y DEPORTIVAS DIRIGIDAS A LOS GRUPOS DE PERSONAS MAYORES Y PERSONAS CON DISCAPACIDAD DE LA LOCALIDAD DE SUMAPAZ QUE CONTRIBUYAN AL APROVECHAMIENTO DEL TIEMPO LIBRE Y AL MEJORAMIENTO DE LA CALIDAD DE VIDA </t>
  </si>
  <si>
    <t>452( 05 DE OCTUBRE DE 2018)</t>
  </si>
  <si>
    <t>639(11 DE DICIEMBRE DE 20018)</t>
  </si>
  <si>
    <t>FDLS-CMA-067-2018</t>
  </si>
  <si>
    <t>CONCURSO DE MERITO ABIERTO</t>
  </si>
  <si>
    <t>CONSORCIO INTERVIAL SUMAPAZ</t>
  </si>
  <si>
    <t>3-3-1-15-02-1364-00</t>
  </si>
  <si>
    <t>637( 11 DE DICIEMBRE DE 2018)</t>
  </si>
  <si>
    <t>421(12 DE SEPTIEMBRE DE 2018)</t>
  </si>
  <si>
    <t xml:space="preserve">CONSORCIO PRIMAVERA </t>
  </si>
  <si>
    <t>901236479-6</t>
  </si>
  <si>
    <t>3-3-1-15-02-17-1358-00</t>
  </si>
  <si>
    <t>652(13 DE DIECIEMBRE DE 2018)</t>
  </si>
  <si>
    <t>468(22 DE OCTUBRE DE 2018)</t>
  </si>
  <si>
    <t>FDLS-SAMC-091-2018</t>
  </si>
  <si>
    <t>FDLS-SAMC-096-2018</t>
  </si>
  <si>
    <t>INVERSIONES AGROCOLOMBIA SAS</t>
  </si>
  <si>
    <t>PRESTACIÓN DE SERVICIOS PARA LA CELEBRACIÓN DE LAS TRADICIONALES NOVENAS NAVIDEÑAS EN LA LOCALIDAD 20 DE SUMAPAZ DE LA VIGENCIA 2018</t>
  </si>
  <si>
    <t>830140609-6</t>
  </si>
  <si>
    <t>636(11 DE DICIEMBRE DE 2018)</t>
  </si>
  <si>
    <t>476( 29 DE OCTUBRE DE 2018)</t>
  </si>
  <si>
    <t>FDLS-SAMC-099-2018</t>
  </si>
  <si>
    <t>PRESTAR LOS SERVICIOS PARA LA ORGANIZACIÓN, COORDINACIÓN Y EJECUCIÓN DE LA SEGUNDA FASE DE LA ESCUELAS DE FORMACIÓN ARTÍSTICA Y CULTURAL DE SUMAPAZ” (EFACS II).</t>
  </si>
  <si>
    <t>478(29 DE OCTUBRE DE 2018)</t>
  </si>
  <si>
    <t>FDLS-LP-094-2018</t>
  </si>
  <si>
    <t>REALIZAR POR EL SISTEMA DE PRECIOS UNITARIOS FIJOS SIN FORMULA DE REAJUSTE LA CONSTRUCCION DE OBRAS DE MITIGACION PARA ATENDER LA RESTAURACIÓN Y RECUPERACIÓN DE ZONAS CON PROCESOS DE EROSION O FENOMENOS DE REMOCIÓN EN MASA EN LA LOCALIDAD DE SUMAPAZ”</t>
  </si>
  <si>
    <t xml:space="preserve">CEDRO ANDINO </t>
  </si>
  <si>
    <t>474(29 DE OCTUBRE DE 2018)</t>
  </si>
  <si>
    <t>900298623-2</t>
  </si>
  <si>
    <t>11 MESES Y 23 DIAS</t>
  </si>
  <si>
    <t>77</t>
  </si>
  <si>
    <t>CARS TURISMO LTDA</t>
  </si>
  <si>
    <t>13</t>
  </si>
  <si>
    <t>ANUAR  ESFUERZOS TECNICOS, ADMINISTRATIVOS Y FINANCIEROS PARA REALIZAR ACCIONES DE RECONOCIMIENTO Y FNCIONAMIENTO DE LOS SISTEMAS DE ACUEDUCTO VEREDAL LEGALIZADOS O EN PROCESO Y SISTEMAS DE SANEAMIENTO BASICO DE LA LOCALIDAD DE SUMAPAZ</t>
  </si>
  <si>
    <t>508( 20 DE NOVIEMBRE DE 2018)</t>
  </si>
  <si>
    <t xml:space="preserve">CARLOS VARGAS CARPINTERO   </t>
  </si>
  <si>
    <t xml:space="preserve">CARLOS VARGAS CARPINTERO /ROCIO BECERRA </t>
  </si>
  <si>
    <t>657(19 DE DICIEMBRE DE 2018)</t>
  </si>
  <si>
    <t>830092628-1</t>
  </si>
  <si>
    <t>661(20 DE DICIEMBRE DE 20189</t>
  </si>
  <si>
    <t xml:space="preserve">8 MESES O HASTA AGOTAR PRESUPUESTO COMPROMETIDO </t>
  </si>
  <si>
    <t>REALIZAR LAINTERVENTORIA TECNICA, ADMINISTRATIVA , FINANCIERA Y AMBIENTAL AL CONTRATO CUYO OBJETO ES "REALIZAR LOS JUEGOS RURALES DE LA LOCALIDAD VEINTE DE SUMAPAZ DE LA VIGENCIA 2018)</t>
  </si>
  <si>
    <t>493(09 DE NOVIEMBRE DE 2018)</t>
  </si>
  <si>
    <t>659(20 DE DICIEMBRE DE 2018)</t>
  </si>
  <si>
    <t xml:space="preserve">ADQUIRIR ELEMENTOS PEDAGOGICOS Y TECNOLOGICOS PARA DOTAR A LAS INSTITUCIONES EDUCATIVAS DISTRITALES DE LA LOCALIDAD VEINTE DE SUMAPAZ </t>
  </si>
  <si>
    <t xml:space="preserve">AMERICAN OUTSOURSING S.A </t>
  </si>
  <si>
    <t>3-3-1-15-01-06-1349-00</t>
  </si>
  <si>
    <t>492(09 DE NOVIEMBRE DE 2018)</t>
  </si>
  <si>
    <t>660(20 DE DICIEMBRE 2018)</t>
  </si>
  <si>
    <t xml:space="preserve">PRESTACION DE SERVICIOS PARA EL DISEÑO, DIAGRAMACION, IMPRESIÓN Y ENSAMBLAJE DE AGENDAS Y ELEMENTOS INSTITUCIONALES PARA LA ALCALDIA LOCAL DE SUMAPAZ </t>
  </si>
  <si>
    <t xml:space="preserve">PEDRO ANTONIO TOLEDO  PENAGOS </t>
  </si>
  <si>
    <t>3-1-2-02-04-00-0000-00</t>
  </si>
  <si>
    <t>520(14 DE DICIEMBRE DE 2018)</t>
  </si>
  <si>
    <t xml:space="preserve">1 MES + 4 MESES Y 23 DIAS </t>
  </si>
  <si>
    <t xml:space="preserve">11 DIAS </t>
  </si>
  <si>
    <t>666( 26 DE DICIEMBRE DE 2018)</t>
  </si>
  <si>
    <t>FDLS-MC-114-2018</t>
  </si>
  <si>
    <t xml:space="preserve">PRESTAR LOS SERVICIOS DE MONITOREO INTEGRAL POR GPS PARA LOS VEHICULOS DE PROPIEDAD O TENENCIA DEL FONDO DE DESARROLLO LOCAL DE SUMAPAZ </t>
  </si>
  <si>
    <t>DAR SOLUCIONES SAS</t>
  </si>
  <si>
    <t>900336119-5</t>
  </si>
  <si>
    <t>3-3-1-15-07--45-1375-00</t>
  </si>
  <si>
    <t>668(27 DE DICIEMBRE DE 2018)</t>
  </si>
  <si>
    <t>521( 14 DE DICIEMBRE DE 2018)</t>
  </si>
  <si>
    <t xml:space="preserve">12 MESES </t>
  </si>
  <si>
    <t>FDLS-MC-115-2018</t>
  </si>
  <si>
    <t xml:space="preserve">17 DIAS </t>
  </si>
  <si>
    <t xml:space="preserve">ADQUSICION DE CARTUCHOS, TINTAS , TONERS, MEMORIAS USB, CD, Y DVD, STICKER Y PAPEL PARA EL PLOTER PARA LAS DIFERENTES DEPENDENCIAS DE LA ALCALDIA LOCAL DE SUMAPAZ, DE CONFORMIDAD CON LAS CANTIDADDES Y ESPECIFICACIONES TECNICAS DESCRITAS EN LA FICHA TECNICA, EN LOS ESTUDIOS PREVIOS Y PLIEGO DE CONDICIONES, DOCUMENTOS QUE CONFORMAN PARTE INTEGRAL DEL PROCESO </t>
  </si>
  <si>
    <t>INVERSIONES Y SUMINISTROS LM SAS</t>
  </si>
  <si>
    <t>900585270-7</t>
  </si>
  <si>
    <t>671( 28 DE DICIEMBRE DE 2018)</t>
  </si>
  <si>
    <t>524 ( 18 DE DICIEMBRE DE 2018)</t>
  </si>
  <si>
    <t>CONVENIO INTERADMINISTRATIVO DE COFINANCIACION</t>
  </si>
  <si>
    <t>FDLS-CD-109-2018</t>
  </si>
  <si>
    <t xml:space="preserve">AGUAS BOGOTA S A ESP </t>
  </si>
  <si>
    <t>830128286-1</t>
  </si>
  <si>
    <t>669(28 DE DICIEMBRE DE 2018)</t>
  </si>
  <si>
    <t xml:space="preserve">CONSORCIO SUMAPAZ </t>
  </si>
  <si>
    <t>FDLS-MC-111-2018</t>
  </si>
  <si>
    <t xml:space="preserve">COMPRA VENTA </t>
  </si>
  <si>
    <t>FDLS-SASI-103-2018</t>
  </si>
  <si>
    <t>667(26 DE DICIEMBRE DE 20189</t>
  </si>
  <si>
    <t xml:space="preserve">SUSCRITO </t>
  </si>
  <si>
    <t>3-3-1-15-01-04-1340-00</t>
  </si>
  <si>
    <t>FDLS-MC-112-2018</t>
  </si>
  <si>
    <t>PRESTAR SUS SERVICIOS COMO PROFESIONAL DE APOYO A LA GESTIÓN CONTRACTUAL DE LA ALCALDÍA LOCAL DE SUMAPAZ</t>
  </si>
  <si>
    <t>REALIZAR LA INTERVENTORÍA TÉCNICA, ADMINISTRATIVA, FINANCIERA, AMBIENTAL AL CONTRATO QUE DERIVA DEL PROCESO LICITATORIO NO. FDLS-LP-011 DE 2018</t>
  </si>
  <si>
    <t xml:space="preserve">22 DIAS </t>
  </si>
  <si>
    <t>FDLS-SAMC-093-2018</t>
  </si>
  <si>
    <t xml:space="preserve">REALIZAR EL  MANTENIMIENTO DEL PARQUE DE L VEREDA RIOS EN EL CORREGIMIENTO DE NAZARETH DE LA LOCALIDAD DE SUMAPAZ EN LA CIUDAD DE BOGOTA D.C DE CONFORMIDAD CON LOS ESTUDIOS PREVIOS, ANEXO TECNICO Y DEMAS DOCUMENTOS PRECONTRACTUALES </t>
  </si>
  <si>
    <t>NO HA INICIADO</t>
  </si>
  <si>
    <t>TERMINACION BILATERAL  DEL 30/08/2018</t>
  </si>
  <si>
    <t>CPS-005-2018</t>
  </si>
  <si>
    <t xml:space="preserve">EN PROCESOS DE LIQUIDACION </t>
  </si>
  <si>
    <t xml:space="preserve">LIQUIDADO </t>
  </si>
  <si>
    <t>SUSPENDICO</t>
  </si>
  <si>
    <t xml:space="preserve">EMILIANO GOMEZ MENDEZ/ CEDIDO A MARCO TULIO ARIAS GOMEZ  CC 1.015.408.533  EL06 DE SEPTIEMBRE DE 2018) </t>
  </si>
  <si>
    <t xml:space="preserve">80 dias </t>
  </si>
  <si>
    <t xml:space="preserve">SELECCIÓN ABREVIADA MENOR  CUANTIA  </t>
  </si>
  <si>
    <t>FDLS-SAMC-090-2018</t>
  </si>
  <si>
    <t>PRESTACIÓN DE SERVICIOS PARA LA REALIZACIÓN DE ACCIONES QUE PROMUEVAN LA VINCULACIÓN DE LA POBLACIÓN A PROCESOS DE PARTICIPACIÓN Y CONTROL SOCIAL</t>
  </si>
  <si>
    <t xml:space="preserve">27 DIAS </t>
  </si>
  <si>
    <t xml:space="preserve">ASTRID DAZA </t>
  </si>
  <si>
    <t>REALIZAR LA INTERVENTORÍA TÉCNICA, ADMINISTRATIVA, FINANCIERA, AMBIENTAL, SOCIAL, SISO Y JURÍDICA AL CONTRATO QUE RESULTE DEL PROCESO LICITATORIO FDLS-LP-012-2018, CUYO OBJETO ES: CONTRATAR LAS OBRAS PARA LA CONSERVACIÓN DE LA MALLA VIAL LOCAL DE SUMAPAZ, POR EL SISTEMA DE PRECIOS UNITARIOS FIJOS, SIN FORMULA DE REAJUSTE Y A MONTO AGOTABLE</t>
  </si>
  <si>
    <t xml:space="preserve">5 MESES </t>
  </si>
  <si>
    <t xml:space="preserve">23 DIAS </t>
  </si>
  <si>
    <t>03-03-01-15-07-45-1377-00</t>
  </si>
  <si>
    <t>464 (16 de octubre de 2018)</t>
  </si>
  <si>
    <t>625 ( 26 de noviembre de 2018)</t>
  </si>
  <si>
    <t>VALOR CONTRATO</t>
  </si>
  <si>
    <t xml:space="preserve">NUEVA FECHA DE TERMINACION </t>
  </si>
  <si>
    <t>CONTRATACION 2018</t>
  </si>
  <si>
    <t>FONDO DE DESARROLLO LOCAL DE SUMAPAZ</t>
  </si>
  <si>
    <t>4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</si>
</sst>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5" formatCode="&quot;$&quot;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color rgb="FF00000A"/>
      <name val="Arial"/>
      <family val="2"/>
    </font>
    <font>
      <b/>
      <sz val="11"/>
      <name val="Arial"/>
      <family val="2"/>
    </font>
    <font>
      <sz val="12"/>
      <color theme="1"/>
      <name val="Berlin Sans FB"/>
      <family val="2"/>
    </font>
    <font>
      <sz val="11"/>
      <name val="Berlin Sans FB"/>
      <family val="2"/>
    </font>
    <font>
      <sz val="11"/>
      <color theme="1"/>
      <name val="Berlin Sans FB"/>
      <family val="2"/>
    </font>
    <font>
      <sz val="12"/>
      <name val="Berlin Sans FB"/>
      <family val="2"/>
    </font>
    <font>
      <b/>
      <sz val="11"/>
      <color theme="1"/>
      <name val="Berlin Sans FB"/>
      <family val="2"/>
    </font>
    <font>
      <b/>
      <sz val="12"/>
      <color theme="1"/>
      <name val="Berlin Sans FB"/>
      <family val="2"/>
    </font>
    <font>
      <sz val="11"/>
      <color indexed="8"/>
      <name val="Berlin Sans FB"/>
      <family val="2"/>
    </font>
    <font>
      <sz val="12"/>
      <color theme="0" tint="-0.14999847407452621"/>
      <name val="Berlin Sans FB"/>
      <family val="2"/>
    </font>
    <font>
      <sz val="14"/>
      <color theme="0" tint="-0.14999847407452621"/>
      <name val="Berlin Sans FB"/>
      <family val="2"/>
    </font>
    <font>
      <sz val="22"/>
      <color theme="0" tint="-0.14999847407452621"/>
      <name val="Berlin Sans FB"/>
      <family val="2"/>
    </font>
    <font>
      <sz val="11"/>
      <color rgb="FFFF0000"/>
      <name val="Berlin Sans FB"/>
      <family val="2"/>
    </font>
    <font>
      <sz val="11"/>
      <color rgb="FFC00000"/>
      <name val="Berlin Sans FB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/>
    <xf numFmtId="3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10" fontId="0" fillId="3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center" wrapText="1"/>
    </xf>
    <xf numFmtId="42" fontId="11" fillId="0" borderId="0" xfId="7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3" fillId="3" borderId="5" xfId="0" applyFont="1" applyFill="1" applyBorder="1" applyAlignment="1">
      <alignment horizontal="center" vertical="center" wrapText="1"/>
    </xf>
    <xf numFmtId="14" fontId="13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41" fontId="13" fillId="3" borderId="6" xfId="6" applyFont="1" applyFill="1" applyBorder="1" applyAlignment="1">
      <alignment horizontal="center" vertical="center" wrapText="1"/>
    </xf>
    <xf numFmtId="41" fontId="13" fillId="3" borderId="6" xfId="6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9" fontId="12" fillId="3" borderId="6" xfId="1" applyFont="1" applyFill="1" applyBorder="1" applyAlignment="1">
      <alignment horizontal="center" vertical="center" wrapText="1"/>
    </xf>
    <xf numFmtId="14" fontId="12" fillId="3" borderId="6" xfId="0" applyNumberFormat="1" applyFont="1" applyFill="1" applyBorder="1" applyAlignment="1">
      <alignment horizontal="center" vertical="center" wrapText="1"/>
    </xf>
    <xf numFmtId="14" fontId="13" fillId="3" borderId="6" xfId="0" applyNumberFormat="1" applyFont="1" applyFill="1" applyBorder="1" applyAlignment="1">
      <alignment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6" fontId="13" fillId="3" borderId="6" xfId="6" applyNumberFormat="1" applyFont="1" applyFill="1" applyBorder="1" applyAlignment="1">
      <alignment horizontal="center" vertical="center" wrapText="1"/>
    </xf>
    <xf numFmtId="0" fontId="15" fillId="0" borderId="6" xfId="0" applyFont="1" applyBorder="1"/>
    <xf numFmtId="0" fontId="13" fillId="3" borderId="6" xfId="0" applyFont="1" applyFill="1" applyBorder="1" applyAlignment="1">
      <alignment wrapText="1"/>
    </xf>
    <xf numFmtId="0" fontId="15" fillId="3" borderId="6" xfId="0" applyFont="1" applyFill="1" applyBorder="1"/>
    <xf numFmtId="9" fontId="12" fillId="3" borderId="6" xfId="0" applyNumberFormat="1" applyFont="1" applyFill="1" applyBorder="1" applyAlignment="1">
      <alignment horizontal="center" vertical="center" wrapText="1"/>
    </xf>
    <xf numFmtId="14" fontId="13" fillId="3" borderId="6" xfId="0" applyNumberFormat="1" applyFont="1" applyFill="1" applyBorder="1" applyAlignment="1">
      <alignment wrapText="1"/>
    </xf>
    <xf numFmtId="14" fontId="13" fillId="0" borderId="6" xfId="0" applyNumberFormat="1" applyFont="1" applyBorder="1" applyProtection="1">
      <protection locked="0"/>
    </xf>
    <xf numFmtId="0" fontId="13" fillId="0" borderId="6" xfId="0" applyFont="1" applyBorder="1" applyAlignment="1" applyProtection="1">
      <alignment wrapText="1"/>
      <protection locked="0"/>
    </xf>
    <xf numFmtId="0" fontId="13" fillId="0" borderId="6" xfId="0" applyFont="1" applyBorder="1" applyProtection="1">
      <protection locked="0"/>
    </xf>
    <xf numFmtId="0" fontId="13" fillId="0" borderId="6" xfId="0" applyFont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13" fillId="0" borderId="9" xfId="0" applyFont="1" applyBorder="1" applyAlignment="1">
      <alignment wrapText="1"/>
    </xf>
    <xf numFmtId="42" fontId="12" fillId="0" borderId="0" xfId="7" applyFont="1" applyBorder="1" applyAlignment="1">
      <alignment horizontal="center" vertical="center" wrapText="1"/>
    </xf>
    <xf numFmtId="165" fontId="13" fillId="3" borderId="6" xfId="0" applyNumberFormat="1" applyFont="1" applyFill="1" applyBorder="1" applyAlignment="1">
      <alignment horizontal="center" vertical="center" wrapText="1"/>
    </xf>
    <xf numFmtId="165" fontId="13" fillId="3" borderId="9" xfId="0" applyNumberFormat="1" applyFont="1" applyFill="1" applyBorder="1" applyAlignment="1">
      <alignment horizontal="center" vertical="center" wrapText="1"/>
    </xf>
    <xf numFmtId="165" fontId="17" fillId="0" borderId="6" xfId="8" applyNumberFormat="1" applyFont="1" applyFill="1" applyBorder="1" applyAlignment="1" applyProtection="1">
      <alignment horizontal="left" vertical="center" wrapText="1"/>
      <protection locked="0"/>
    </xf>
    <xf numFmtId="165" fontId="13" fillId="3" borderId="6" xfId="7" applyNumberFormat="1" applyFont="1" applyFill="1" applyBorder="1" applyAlignment="1">
      <alignment horizontal="center" vertical="center" wrapText="1"/>
    </xf>
    <xf numFmtId="165" fontId="13" fillId="3" borderId="9" xfId="7" applyNumberFormat="1" applyFont="1" applyFill="1" applyBorder="1" applyAlignment="1">
      <alignment horizontal="center" vertical="center" wrapText="1"/>
    </xf>
    <xf numFmtId="165" fontId="13" fillId="0" borderId="6" xfId="7" applyNumberFormat="1" applyFont="1" applyBorder="1"/>
    <xf numFmtId="165" fontId="13" fillId="0" borderId="7" xfId="0" applyNumberFormat="1" applyFont="1" applyBorder="1"/>
    <xf numFmtId="0" fontId="12" fillId="3" borderId="0" xfId="0" applyFont="1" applyFill="1" applyBorder="1" applyAlignment="1">
      <alignment horizontal="center" vertical="center" wrapText="1"/>
    </xf>
    <xf numFmtId="9" fontId="13" fillId="3" borderId="11" xfId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14" fontId="13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12" fillId="3" borderId="6" xfId="0" applyNumberFormat="1" applyFont="1" applyFill="1" applyBorder="1" applyAlignment="1">
      <alignment horizontal="center" vertical="center"/>
    </xf>
    <xf numFmtId="9" fontId="13" fillId="3" borderId="6" xfId="0" applyNumberFormat="1" applyFont="1" applyFill="1" applyBorder="1" applyAlignment="1">
      <alignment horizontal="center" vertical="center" wrapText="1"/>
    </xf>
    <xf numFmtId="165" fontId="13" fillId="0" borderId="6" xfId="7" applyNumberFormat="1" applyFont="1" applyBorder="1" applyAlignment="1">
      <alignment horizontal="center" vertical="center"/>
    </xf>
    <xf numFmtId="165" fontId="13" fillId="0" borderId="7" xfId="7" applyNumberFormat="1" applyFont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center" vertical="center"/>
    </xf>
    <xf numFmtId="9" fontId="13" fillId="3" borderId="6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/>
    </xf>
    <xf numFmtId="165" fontId="13" fillId="3" borderId="6" xfId="0" applyNumberFormat="1" applyFont="1" applyFill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14" fontId="13" fillId="0" borderId="6" xfId="0" applyNumberFormat="1" applyFont="1" applyBorder="1" applyAlignment="1">
      <alignment horizontal="center" vertical="center"/>
    </xf>
    <xf numFmtId="9" fontId="13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65" fontId="21" fillId="0" borderId="6" xfId="0" applyNumberFormat="1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wrapText="1"/>
    </xf>
    <xf numFmtId="14" fontId="13" fillId="0" borderId="6" xfId="0" applyNumberFormat="1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4" fontId="13" fillId="0" borderId="9" xfId="0" applyNumberFormat="1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9" fontId="13" fillId="0" borderId="9" xfId="0" applyNumberFormat="1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14" fontId="12" fillId="3" borderId="6" xfId="0" applyNumberFormat="1" applyFont="1" applyFill="1" applyBorder="1" applyAlignment="1">
      <alignment horizontal="center" vertical="center"/>
    </xf>
    <xf numFmtId="165" fontId="12" fillId="3" borderId="6" xfId="7" applyNumberFormat="1" applyFont="1" applyFill="1" applyBorder="1" applyAlignment="1">
      <alignment horizontal="center" vertical="center"/>
    </xf>
    <xf numFmtId="14" fontId="22" fillId="3" borderId="6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14" fontId="13" fillId="3" borderId="11" xfId="0" applyNumberFormat="1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wrapText="1"/>
    </xf>
    <xf numFmtId="3" fontId="13" fillId="3" borderId="11" xfId="0" applyNumberFormat="1" applyFont="1" applyFill="1" applyBorder="1" applyAlignment="1">
      <alignment horizontal="center" vertical="center" wrapText="1"/>
    </xf>
    <xf numFmtId="165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41" fontId="13" fillId="3" borderId="11" xfId="6" applyFont="1" applyFill="1" applyBorder="1" applyAlignment="1">
      <alignment horizontal="center" vertical="center" wrapText="1"/>
    </xf>
    <xf numFmtId="165" fontId="13" fillId="3" borderId="11" xfId="7" applyNumberFormat="1" applyFont="1" applyFill="1" applyBorder="1" applyAlignment="1">
      <alignment horizontal="center" vertical="center" wrapText="1"/>
    </xf>
    <xf numFmtId="41" fontId="13" fillId="3" borderId="11" xfId="6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9" fontId="12" fillId="3" borderId="11" xfId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165" fontId="13" fillId="0" borderId="11" xfId="7" applyNumberFormat="1" applyFont="1" applyBorder="1" applyAlignment="1">
      <alignment horizontal="center" vertical="center"/>
    </xf>
    <xf numFmtId="165" fontId="13" fillId="0" borderId="23" xfId="7" applyNumberFormat="1" applyFont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 wrapText="1"/>
    </xf>
    <xf numFmtId="42" fontId="19" fillId="7" borderId="24" xfId="7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vertical="center" wrapText="1"/>
    </xf>
    <xf numFmtId="42" fontId="19" fillId="7" borderId="24" xfId="7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</cellXfs>
  <cellStyles count="9">
    <cellStyle name="Millares" xfId="8" builtinId="3"/>
    <cellStyle name="Millares [0] 2" xfId="6"/>
    <cellStyle name="Millares [0] 3" xfId="2"/>
    <cellStyle name="Moneda [0]" xfId="7" builtinId="7"/>
    <cellStyle name="Moneda [0] 2" xfId="5"/>
    <cellStyle name="Normal" xfId="0" builtinId="0"/>
    <cellStyle name="Normal 3" xfId="4"/>
    <cellStyle name="Porcentaje" xfId="1" builtinId="5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Fierro/Downloads/ALCALDIA%20LOCAL%20DE%20SUMAPA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Fierro/Desktop/Documentos%20Escritorio/ERIKA/Formato%20informaci&#243;n%20entidades%202018%20Alcaldia%20Local%20de%20Sumapa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 Dici 31 de 2016"/>
      <sheetName val="Instructivo"/>
      <sheetName val="Equivalencia BH-BMPT"/>
      <sheetName val="Tipo "/>
    </sheetNames>
    <sheetDataSet>
      <sheetData sheetId="0"/>
      <sheetData sheetId="1"/>
      <sheetData sheetId="2"/>
      <sheetData sheetId="3">
        <row r="2">
          <cell r="C2">
            <v>0</v>
          </cell>
          <cell r="D2" t="str">
            <v>Funcionamiento</v>
          </cell>
        </row>
        <row r="3">
          <cell r="C3" t="str">
            <v>Contratación directa</v>
          </cell>
          <cell r="D3" t="str">
            <v>Inversión</v>
          </cell>
        </row>
        <row r="4">
          <cell r="C4" t="str">
            <v xml:space="preserve">Contratación mínima cuantia </v>
          </cell>
          <cell r="D4" t="str">
            <v>Operación</v>
          </cell>
        </row>
        <row r="5">
          <cell r="C5" t="str">
            <v xml:space="preserve">Selección abreviada </v>
          </cell>
        </row>
        <row r="6">
          <cell r="C6" t="str">
            <v>Licitación pública</v>
          </cell>
        </row>
        <row r="7">
          <cell r="C7" t="str">
            <v xml:space="preserve">Régimen privado </v>
          </cell>
        </row>
        <row r="8">
          <cell r="C8" t="str">
            <v>Regimen especial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 Dici 31 de 2018"/>
      <sheetName val="Instructivo"/>
      <sheetName val="Equivalencia BH-BMPT"/>
      <sheetName val="Tipo "/>
    </sheetNames>
    <sheetDataSet>
      <sheetData sheetId="0"/>
      <sheetData sheetId="1"/>
      <sheetData sheetId="2"/>
      <sheetData sheetId="3">
        <row r="12">
          <cell r="C12" t="str">
            <v xml:space="preserve">Subasta inversa </v>
          </cell>
        </row>
        <row r="13">
          <cell r="C13" t="str">
            <v>Bolsas de productos</v>
          </cell>
        </row>
        <row r="14">
          <cell r="C14" t="str">
            <v xml:space="preserve">Acuerdo marco de precios </v>
          </cell>
        </row>
        <row r="15">
          <cell r="C15" t="str">
            <v xml:space="preserve">Selección abreviada por menor cuantía </v>
          </cell>
        </row>
        <row r="18">
          <cell r="C18" t="str">
            <v>Urgencia manifiesta</v>
          </cell>
        </row>
        <row r="19">
          <cell r="C19" t="str">
            <v>Contratación de empréstitos</v>
          </cell>
        </row>
        <row r="20">
          <cell r="C20" t="str">
            <v>Contratos interadministrativos</v>
          </cell>
        </row>
        <row r="21">
          <cell r="C21" t="str">
            <v>Contratación de bienes y servicios en el sector Defensa y en el Departamento Administrativo de Seguridad, DAS</v>
          </cell>
        </row>
        <row r="22">
          <cell r="C22" t="str">
            <v>Contratos para el desarrollo de actividades científicas y tecnológicas</v>
          </cell>
        </row>
        <row r="23">
          <cell r="C23" t="str">
            <v>Contratos de encargo fiduciario que celebren las entidades territoriales cuando inician el Acuerdo de Reestructuración de Pasivos</v>
          </cell>
        </row>
        <row r="24">
          <cell r="C24" t="str">
            <v>Cuando no exista pluralidad de oferentes en el mercado</v>
          </cell>
        </row>
        <row r="25">
          <cell r="C25" t="str">
            <v>Prestación de servicios profesionales y de apoyo a la gestión, o para la ejecución de trabajos artísticos que sólo puedan encomendarse a determinadas personas naturales;</v>
          </cell>
        </row>
        <row r="26">
          <cell r="C26" t="str">
            <v>El arrendamiento o adquisición de inmuebles</v>
          </cell>
        </row>
        <row r="27">
          <cell r="C27" t="str">
            <v>Contratación de bienes y servicios de la Dirección Nacional de Inteligencia (DNI)</v>
          </cell>
        </row>
        <row r="29">
          <cell r="C29">
            <v>0</v>
          </cell>
        </row>
        <row r="30">
          <cell r="C30" t="str">
            <v>Decreto 92 de 2017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7"/>
  <sheetViews>
    <sheetView workbookViewId="0">
      <selection activeCell="H12" sqref="H12"/>
    </sheetView>
  </sheetViews>
  <sheetFormatPr baseColWidth="10" defaultRowHeight="15" x14ac:dyDescent="0.25"/>
  <cols>
    <col min="6" max="6" width="21.42578125" customWidth="1"/>
    <col min="7" max="7" width="13.28515625" customWidth="1"/>
  </cols>
  <sheetData>
    <row r="3" spans="3:7" x14ac:dyDescent="0.25">
      <c r="C3" s="23" t="s">
        <v>344</v>
      </c>
      <c r="D3" s="23"/>
      <c r="E3" s="23"/>
      <c r="F3" s="23"/>
      <c r="G3" s="23"/>
    </row>
    <row r="4" spans="3:7" x14ac:dyDescent="0.25">
      <c r="C4" s="22" t="s">
        <v>191</v>
      </c>
      <c r="D4" s="22"/>
      <c r="E4" s="22"/>
      <c r="F4" s="22"/>
      <c r="G4" s="22"/>
    </row>
    <row r="5" spans="3:7" ht="60" x14ac:dyDescent="0.25">
      <c r="C5" s="9" t="s">
        <v>192</v>
      </c>
      <c r="D5" s="10">
        <v>1334</v>
      </c>
      <c r="E5" s="11">
        <v>0.8226</v>
      </c>
      <c r="F5" s="12" t="s">
        <v>193</v>
      </c>
      <c r="G5" s="13">
        <v>12.85</v>
      </c>
    </row>
    <row r="6" spans="3:7" x14ac:dyDescent="0.25">
      <c r="C6" s="9" t="s">
        <v>192</v>
      </c>
      <c r="D6" s="10">
        <v>1340</v>
      </c>
      <c r="E6" s="14">
        <v>0</v>
      </c>
      <c r="F6" s="14" t="s">
        <v>194</v>
      </c>
      <c r="G6" s="13">
        <v>0</v>
      </c>
    </row>
    <row r="7" spans="3:7" ht="45" x14ac:dyDescent="0.25">
      <c r="C7" s="9" t="s">
        <v>192</v>
      </c>
      <c r="D7" s="10">
        <v>1349</v>
      </c>
      <c r="E7" s="14">
        <v>0</v>
      </c>
      <c r="F7" s="15" t="s">
        <v>195</v>
      </c>
      <c r="G7" s="13">
        <v>0</v>
      </c>
    </row>
    <row r="8" spans="3:7" ht="75" x14ac:dyDescent="0.25">
      <c r="C8" s="9" t="s">
        <v>192</v>
      </c>
      <c r="D8" s="10">
        <v>1353</v>
      </c>
      <c r="E8" s="16">
        <v>0.12690000000000001</v>
      </c>
      <c r="F8" s="17" t="s">
        <v>196</v>
      </c>
      <c r="G8" s="13">
        <v>1</v>
      </c>
    </row>
    <row r="9" spans="3:7" x14ac:dyDescent="0.25">
      <c r="C9" s="9" t="s">
        <v>192</v>
      </c>
      <c r="D9" s="10">
        <v>1358</v>
      </c>
      <c r="E9" s="14">
        <v>0</v>
      </c>
      <c r="F9" s="14" t="s">
        <v>197</v>
      </c>
      <c r="G9" s="13">
        <v>0</v>
      </c>
    </row>
    <row r="10" spans="3:7" x14ac:dyDescent="0.25">
      <c r="C10" s="9" t="s">
        <v>192</v>
      </c>
      <c r="D10" s="10">
        <v>1364</v>
      </c>
      <c r="E10" s="16">
        <v>3.3599999999999998E-2</v>
      </c>
      <c r="F10" s="16" t="s">
        <v>198</v>
      </c>
      <c r="G10" s="13">
        <v>0.23</v>
      </c>
    </row>
    <row r="11" spans="3:7" ht="60" x14ac:dyDescent="0.25">
      <c r="C11" s="9" t="s">
        <v>192</v>
      </c>
      <c r="D11" s="10">
        <v>1366</v>
      </c>
      <c r="E11" s="14">
        <v>0</v>
      </c>
      <c r="F11" s="15" t="s">
        <v>199</v>
      </c>
      <c r="G11" s="13">
        <v>0</v>
      </c>
    </row>
    <row r="12" spans="3:7" x14ac:dyDescent="0.25">
      <c r="C12" s="9" t="s">
        <v>192</v>
      </c>
      <c r="D12" s="10">
        <v>1368</v>
      </c>
      <c r="E12" s="16">
        <v>8.9499999999999996E-2</v>
      </c>
      <c r="F12" s="16" t="s">
        <v>200</v>
      </c>
      <c r="G12" s="13">
        <v>1.3</v>
      </c>
    </row>
    <row r="13" spans="3:7" x14ac:dyDescent="0.25">
      <c r="C13" s="9" t="s">
        <v>192</v>
      </c>
      <c r="D13" s="10">
        <v>1379</v>
      </c>
      <c r="E13" s="16">
        <v>0.1399</v>
      </c>
      <c r="F13" s="16" t="s">
        <v>201</v>
      </c>
      <c r="G13" s="13">
        <v>2.29</v>
      </c>
    </row>
    <row r="14" spans="3:7" x14ac:dyDescent="0.25">
      <c r="C14" s="9" t="s">
        <v>192</v>
      </c>
      <c r="D14" s="10">
        <v>1356</v>
      </c>
      <c r="E14" s="16">
        <v>0.14480000000000001</v>
      </c>
      <c r="F14" s="16" t="s">
        <v>202</v>
      </c>
      <c r="G14" s="13">
        <v>2.14</v>
      </c>
    </row>
    <row r="15" spans="3:7" x14ac:dyDescent="0.25">
      <c r="C15" s="9" t="s">
        <v>192</v>
      </c>
      <c r="D15" s="10">
        <v>1382</v>
      </c>
      <c r="E15" s="16">
        <v>3.4799999999999998E-2</v>
      </c>
      <c r="F15" s="16" t="s">
        <v>203</v>
      </c>
      <c r="G15" s="13">
        <v>0.6</v>
      </c>
    </row>
    <row r="16" spans="3:7" x14ac:dyDescent="0.25">
      <c r="C16" s="9" t="s">
        <v>192</v>
      </c>
      <c r="D16" s="10">
        <v>1375</v>
      </c>
      <c r="E16" s="16">
        <v>0.50280000000000002</v>
      </c>
      <c r="F16" s="16" t="s">
        <v>204</v>
      </c>
      <c r="G16" s="13">
        <v>10.199999999999999</v>
      </c>
    </row>
    <row r="17" spans="3:7" ht="60" x14ac:dyDescent="0.25">
      <c r="C17" s="9" t="s">
        <v>192</v>
      </c>
      <c r="D17" s="10">
        <v>1377</v>
      </c>
      <c r="E17" s="14">
        <v>0</v>
      </c>
      <c r="F17" s="15" t="s">
        <v>205</v>
      </c>
      <c r="G17" s="13">
        <v>3.6</v>
      </c>
    </row>
  </sheetData>
  <mergeCells count="2">
    <mergeCell ref="C4:G4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2"/>
  <sheetViews>
    <sheetView tabSelected="1" view="pageBreakPreview" zoomScaleNormal="40" zoomScaleSheetLayoutView="100" workbookViewId="0">
      <pane ySplit="5" topLeftCell="A41" activePane="bottomLeft" state="frozen"/>
      <selection pane="bottomLeft" activeCell="I42" sqref="I42"/>
    </sheetView>
  </sheetViews>
  <sheetFormatPr baseColWidth="10" defaultRowHeight="15" x14ac:dyDescent="0.2"/>
  <cols>
    <col min="1" max="1" width="2.42578125" style="29" customWidth="1"/>
    <col min="2" max="2" width="8.5703125" style="29" customWidth="1"/>
    <col min="3" max="3" width="17.28515625" style="29" customWidth="1"/>
    <col min="4" max="4" width="17.7109375" style="29" bestFit="1" customWidth="1"/>
    <col min="5" max="5" width="18.7109375" style="29" customWidth="1"/>
    <col min="6" max="6" width="18.7109375" style="34" customWidth="1"/>
    <col min="7" max="7" width="27" style="29" customWidth="1"/>
    <col min="8" max="8" width="20.7109375" style="29" customWidth="1"/>
    <col min="9" max="9" width="41.28515625" style="42" customWidth="1"/>
    <col min="10" max="10" width="19.28515625" style="29" customWidth="1"/>
    <col min="11" max="11" width="22.85546875" style="29" customWidth="1"/>
    <col min="12" max="12" width="21.42578125" style="29" customWidth="1"/>
    <col min="13" max="13" width="24.85546875" style="29" customWidth="1"/>
    <col min="14" max="15" width="21.5703125" style="29" customWidth="1"/>
    <col min="16" max="16" width="34" style="29" customWidth="1"/>
    <col min="17" max="17" width="8.28515625" style="29" customWidth="1"/>
    <col min="18" max="19" width="13.7109375" style="29" customWidth="1"/>
    <col min="20" max="20" width="13.5703125" style="29" customWidth="1"/>
    <col min="21" max="21" width="24.140625" style="29" customWidth="1"/>
    <col min="22" max="22" width="24.140625" style="33" customWidth="1"/>
    <col min="23" max="23" width="17.85546875" style="41" customWidth="1"/>
    <col min="24" max="24" width="22.140625" style="29" customWidth="1"/>
    <col min="25" max="25" width="21.5703125" style="29" customWidth="1"/>
    <col min="26" max="26" width="18.42578125" style="29" customWidth="1"/>
    <col min="27" max="28" width="21.5703125" style="29" customWidth="1"/>
    <col min="29" max="29" width="22.85546875" style="29" customWidth="1"/>
    <col min="30" max="31" width="13.140625" style="29" customWidth="1"/>
    <col min="32" max="32" width="20" style="29" customWidth="1"/>
    <col min="33" max="33" width="29.42578125" style="40" customWidth="1"/>
    <col min="34" max="35" width="18.85546875" style="29" hidden="1" customWidth="1"/>
    <col min="36" max="36" width="19.7109375" style="29" customWidth="1"/>
    <col min="37" max="37" width="23.42578125" style="29" customWidth="1"/>
    <col min="38" max="38" width="16.85546875" style="29" bestFit="1" customWidth="1"/>
    <col min="39" max="39" width="17.5703125" style="29" bestFit="1" customWidth="1"/>
    <col min="40" max="40" width="15.85546875" style="29" customWidth="1"/>
    <col min="41" max="16384" width="11.42578125" style="29"/>
  </cols>
  <sheetData>
    <row r="1" spans="2:40" ht="27" x14ac:dyDescent="0.25">
      <c r="B1" s="89" t="s">
        <v>1198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1"/>
    </row>
    <row r="2" spans="2:40" ht="15.75" thickBot="1" x14ac:dyDescent="0.3">
      <c r="B2" s="86" t="s">
        <v>1197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8"/>
    </row>
    <row r="3" spans="2:40" x14ac:dyDescent="0.2">
      <c r="B3" s="30"/>
      <c r="C3" s="30"/>
      <c r="D3" s="30"/>
      <c r="E3" s="30"/>
      <c r="F3" s="30"/>
      <c r="G3" s="30"/>
      <c r="H3" s="30"/>
      <c r="I3" s="31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70"/>
      <c r="W3" s="32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>
        <f>+AF3*AG3</f>
        <v>0</v>
      </c>
      <c r="AI3" s="30"/>
      <c r="AJ3" s="30"/>
    </row>
    <row r="4" spans="2:40" ht="18" customHeight="1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85"/>
      <c r="Q4" s="137" t="s">
        <v>14</v>
      </c>
      <c r="R4" s="138"/>
      <c r="S4" s="84"/>
      <c r="T4" s="81"/>
      <c r="U4" s="81"/>
      <c r="V4" s="81"/>
      <c r="W4" s="81"/>
      <c r="X4" s="81"/>
      <c r="Y4" s="81"/>
      <c r="Z4" s="81"/>
      <c r="AA4" s="81"/>
      <c r="AB4" s="81"/>
      <c r="AC4" s="82"/>
      <c r="AD4" s="137" t="s">
        <v>23</v>
      </c>
      <c r="AE4" s="138"/>
      <c r="AF4" s="83"/>
      <c r="AG4" s="78"/>
      <c r="AH4" s="78"/>
      <c r="AI4" s="78"/>
      <c r="AJ4" s="78"/>
    </row>
    <row r="5" spans="2:40" ht="54" x14ac:dyDescent="0.25">
      <c r="B5" s="154" t="s">
        <v>0</v>
      </c>
      <c r="C5" s="154" t="s">
        <v>1</v>
      </c>
      <c r="D5" s="154" t="s">
        <v>2</v>
      </c>
      <c r="E5" s="154" t="s">
        <v>702</v>
      </c>
      <c r="F5" s="154" t="s">
        <v>3</v>
      </c>
      <c r="G5" s="154" t="s">
        <v>4</v>
      </c>
      <c r="H5" s="154" t="s">
        <v>5</v>
      </c>
      <c r="I5" s="154" t="s">
        <v>6</v>
      </c>
      <c r="J5" s="154" t="s">
        <v>7</v>
      </c>
      <c r="K5" s="154" t="s">
        <v>8</v>
      </c>
      <c r="L5" s="154" t="s">
        <v>9</v>
      </c>
      <c r="M5" s="154" t="s">
        <v>10</v>
      </c>
      <c r="N5" s="154" t="s">
        <v>11</v>
      </c>
      <c r="O5" s="154" t="s">
        <v>12</v>
      </c>
      <c r="P5" s="154" t="s">
        <v>13</v>
      </c>
      <c r="Q5" s="154" t="s">
        <v>15</v>
      </c>
      <c r="R5" s="154" t="s">
        <v>16</v>
      </c>
      <c r="S5" s="154" t="s">
        <v>17</v>
      </c>
      <c r="T5" s="154" t="s">
        <v>982</v>
      </c>
      <c r="U5" s="154" t="s">
        <v>19</v>
      </c>
      <c r="V5" s="155" t="s">
        <v>1195</v>
      </c>
      <c r="W5" s="156" t="s">
        <v>182</v>
      </c>
      <c r="X5" s="154" t="s">
        <v>181</v>
      </c>
      <c r="Y5" s="154" t="s">
        <v>20</v>
      </c>
      <c r="Z5" s="154" t="s">
        <v>21</v>
      </c>
      <c r="AA5" s="154" t="s">
        <v>343</v>
      </c>
      <c r="AB5" s="154" t="s">
        <v>1196</v>
      </c>
      <c r="AC5" s="154" t="s">
        <v>22</v>
      </c>
      <c r="AD5" s="154" t="s">
        <v>15</v>
      </c>
      <c r="AE5" s="154" t="s">
        <v>16</v>
      </c>
      <c r="AF5" s="154" t="s">
        <v>24</v>
      </c>
      <c r="AG5" s="154" t="s">
        <v>25</v>
      </c>
      <c r="AH5" s="154" t="s">
        <v>26</v>
      </c>
      <c r="AI5" s="154" t="s">
        <v>27</v>
      </c>
      <c r="AJ5" s="154" t="s">
        <v>28</v>
      </c>
      <c r="AK5" s="157" t="s">
        <v>956</v>
      </c>
      <c r="AL5" s="157" t="s">
        <v>957</v>
      </c>
      <c r="AM5" s="158" t="s">
        <v>958</v>
      </c>
      <c r="AN5" s="158" t="s">
        <v>959</v>
      </c>
    </row>
    <row r="6" spans="2:40" ht="114" x14ac:dyDescent="0.2">
      <c r="B6" s="139">
        <v>2018</v>
      </c>
      <c r="C6" s="140">
        <v>43104</v>
      </c>
      <c r="D6" s="80" t="s">
        <v>29</v>
      </c>
      <c r="E6" s="80" t="s">
        <v>565</v>
      </c>
      <c r="F6" s="141" t="s">
        <v>444</v>
      </c>
      <c r="G6" s="80" t="s">
        <v>31</v>
      </c>
      <c r="H6" s="80" t="s">
        <v>166</v>
      </c>
      <c r="I6" s="142" t="s">
        <v>35</v>
      </c>
      <c r="J6" s="80" t="s">
        <v>100</v>
      </c>
      <c r="K6" s="143">
        <v>1032375829</v>
      </c>
      <c r="L6" s="80" t="s">
        <v>183</v>
      </c>
      <c r="M6" s="80" t="s">
        <v>167</v>
      </c>
      <c r="N6" s="143" t="s">
        <v>340</v>
      </c>
      <c r="O6" s="143" t="s">
        <v>341</v>
      </c>
      <c r="P6" s="144">
        <v>68020000</v>
      </c>
      <c r="Q6" s="145" t="s">
        <v>162</v>
      </c>
      <c r="R6" s="80" t="s">
        <v>165</v>
      </c>
      <c r="S6" s="80">
        <v>0</v>
      </c>
      <c r="T6" s="80" t="s">
        <v>16</v>
      </c>
      <c r="U6" s="146"/>
      <c r="V6" s="147">
        <f>+P6+U6</f>
        <v>68020000</v>
      </c>
      <c r="W6" s="148">
        <v>358</v>
      </c>
      <c r="X6" s="80" t="s">
        <v>152</v>
      </c>
      <c r="Y6" s="140">
        <v>43105</v>
      </c>
      <c r="Z6" s="140">
        <v>43466</v>
      </c>
      <c r="AA6" s="149"/>
      <c r="AB6" s="149"/>
      <c r="AC6" s="79"/>
      <c r="AD6" s="79"/>
      <c r="AE6" s="80" t="s">
        <v>165</v>
      </c>
      <c r="AF6" s="80" t="s">
        <v>162</v>
      </c>
      <c r="AG6" s="80" t="s">
        <v>352</v>
      </c>
      <c r="AH6" s="150">
        <v>0.91340782122905029</v>
      </c>
      <c r="AI6" s="150">
        <v>1</v>
      </c>
      <c r="AJ6" s="151" t="s">
        <v>188</v>
      </c>
      <c r="AK6" s="152"/>
      <c r="AL6" s="152"/>
      <c r="AM6" s="152"/>
      <c r="AN6" s="153"/>
    </row>
    <row r="7" spans="2:40" ht="57" x14ac:dyDescent="0.2">
      <c r="B7" s="43">
        <v>2018</v>
      </c>
      <c r="C7" s="44">
        <v>43104</v>
      </c>
      <c r="D7" s="45" t="s">
        <v>29</v>
      </c>
      <c r="E7" s="45" t="s">
        <v>566</v>
      </c>
      <c r="F7" s="46" t="s">
        <v>445</v>
      </c>
      <c r="G7" s="45" t="s">
        <v>31</v>
      </c>
      <c r="H7" s="45" t="s">
        <v>166</v>
      </c>
      <c r="I7" s="47" t="s">
        <v>36</v>
      </c>
      <c r="J7" s="45" t="s">
        <v>101</v>
      </c>
      <c r="K7" s="48">
        <v>52603721</v>
      </c>
      <c r="L7" s="45" t="s">
        <v>183</v>
      </c>
      <c r="M7" s="45" t="s">
        <v>167</v>
      </c>
      <c r="N7" s="48" t="s">
        <v>338</v>
      </c>
      <c r="O7" s="48" t="s">
        <v>339</v>
      </c>
      <c r="P7" s="71">
        <v>41766667</v>
      </c>
      <c r="Q7" s="92" t="s">
        <v>162</v>
      </c>
      <c r="R7" s="45" t="s">
        <v>165</v>
      </c>
      <c r="S7" s="45">
        <v>0</v>
      </c>
      <c r="T7" s="45" t="s">
        <v>16</v>
      </c>
      <c r="U7" s="49"/>
      <c r="V7" s="74">
        <f t="shared" ref="V7:V29" si="0">+P7+U7</f>
        <v>41766667</v>
      </c>
      <c r="W7" s="50">
        <v>358</v>
      </c>
      <c r="X7" s="45" t="s">
        <v>152</v>
      </c>
      <c r="Y7" s="44">
        <v>43109</v>
      </c>
      <c r="Z7" s="44">
        <v>43470</v>
      </c>
      <c r="AA7" s="51"/>
      <c r="AB7" s="51"/>
      <c r="AC7" s="45"/>
      <c r="AD7" s="45"/>
      <c r="AE7" s="45" t="s">
        <v>165</v>
      </c>
      <c r="AF7" s="45" t="s">
        <v>162</v>
      </c>
      <c r="AG7" s="45" t="s">
        <v>177</v>
      </c>
      <c r="AH7" s="52">
        <v>0.90223462169006685</v>
      </c>
      <c r="AI7" s="52">
        <v>1</v>
      </c>
      <c r="AJ7" s="53" t="s">
        <v>687</v>
      </c>
      <c r="AK7" s="101"/>
      <c r="AL7" s="101"/>
      <c r="AM7" s="101"/>
      <c r="AN7" s="102"/>
    </row>
    <row r="8" spans="2:40" s="34" customFormat="1" ht="142.5" x14ac:dyDescent="0.2">
      <c r="B8" s="43">
        <v>2018</v>
      </c>
      <c r="C8" s="44">
        <v>43104</v>
      </c>
      <c r="D8" s="45" t="s">
        <v>29</v>
      </c>
      <c r="E8" s="45" t="s">
        <v>567</v>
      </c>
      <c r="F8" s="46" t="s">
        <v>446</v>
      </c>
      <c r="G8" s="45" t="s">
        <v>31</v>
      </c>
      <c r="H8" s="45" t="s">
        <v>166</v>
      </c>
      <c r="I8" s="47" t="s">
        <v>37</v>
      </c>
      <c r="J8" s="45" t="s">
        <v>102</v>
      </c>
      <c r="K8" s="48">
        <v>51552857</v>
      </c>
      <c r="L8" s="45" t="s">
        <v>183</v>
      </c>
      <c r="M8" s="45" t="s">
        <v>167</v>
      </c>
      <c r="N8" s="48" t="s">
        <v>213</v>
      </c>
      <c r="O8" s="48" t="s">
        <v>337</v>
      </c>
      <c r="P8" s="71">
        <v>83533333</v>
      </c>
      <c r="Q8" s="92" t="s">
        <v>162</v>
      </c>
      <c r="R8" s="45" t="s">
        <v>165</v>
      </c>
      <c r="S8" s="45">
        <v>0</v>
      </c>
      <c r="T8" s="45" t="s">
        <v>16</v>
      </c>
      <c r="U8" s="49"/>
      <c r="V8" s="74">
        <f t="shared" si="0"/>
        <v>83533333</v>
      </c>
      <c r="W8" s="50">
        <v>358</v>
      </c>
      <c r="X8" s="45" t="s">
        <v>152</v>
      </c>
      <c r="Y8" s="44">
        <v>43109</v>
      </c>
      <c r="Z8" s="44">
        <v>43470</v>
      </c>
      <c r="AA8" s="51" t="s">
        <v>980</v>
      </c>
      <c r="AB8" s="44">
        <v>43473</v>
      </c>
      <c r="AC8" s="45"/>
      <c r="AD8" s="45"/>
      <c r="AE8" s="45" t="s">
        <v>165</v>
      </c>
      <c r="AF8" s="45" t="s">
        <v>162</v>
      </c>
      <c r="AG8" s="45" t="s">
        <v>177</v>
      </c>
      <c r="AH8" s="52">
        <v>0.8966480482707424</v>
      </c>
      <c r="AI8" s="52">
        <v>1</v>
      </c>
      <c r="AJ8" s="53" t="s">
        <v>687</v>
      </c>
      <c r="AK8" s="101"/>
      <c r="AL8" s="101"/>
      <c r="AM8" s="101"/>
      <c r="AN8" s="102"/>
    </row>
    <row r="9" spans="2:40" ht="128.25" x14ac:dyDescent="0.2">
      <c r="B9" s="43">
        <v>2018</v>
      </c>
      <c r="C9" s="44">
        <v>43104</v>
      </c>
      <c r="D9" s="45" t="s">
        <v>29</v>
      </c>
      <c r="E9" s="45" t="s">
        <v>1178</v>
      </c>
      <c r="F9" s="46" t="s">
        <v>447</v>
      </c>
      <c r="G9" s="45" t="s">
        <v>31</v>
      </c>
      <c r="H9" s="45" t="s">
        <v>166</v>
      </c>
      <c r="I9" s="47" t="s">
        <v>38</v>
      </c>
      <c r="J9" s="45" t="s">
        <v>103</v>
      </c>
      <c r="K9" s="48">
        <v>1013583673</v>
      </c>
      <c r="L9" s="45" t="s">
        <v>183</v>
      </c>
      <c r="M9" s="45" t="s">
        <v>167</v>
      </c>
      <c r="N9" s="45" t="s">
        <v>347</v>
      </c>
      <c r="O9" s="45" t="s">
        <v>348</v>
      </c>
      <c r="P9" s="71">
        <v>85920000</v>
      </c>
      <c r="Q9" s="92" t="s">
        <v>162</v>
      </c>
      <c r="R9" s="45" t="s">
        <v>165</v>
      </c>
      <c r="S9" s="45">
        <v>0</v>
      </c>
      <c r="T9" s="45" t="s">
        <v>16</v>
      </c>
      <c r="U9" s="49"/>
      <c r="V9" s="74">
        <f t="shared" si="0"/>
        <v>85920000</v>
      </c>
      <c r="W9" s="50">
        <v>358</v>
      </c>
      <c r="X9" s="45" t="s">
        <v>152</v>
      </c>
      <c r="Y9" s="44">
        <v>43109</v>
      </c>
      <c r="Z9" s="44">
        <v>43470</v>
      </c>
      <c r="AA9" s="51" t="s">
        <v>457</v>
      </c>
      <c r="AB9" s="51" t="s">
        <v>983</v>
      </c>
      <c r="AC9" s="44">
        <v>43161</v>
      </c>
      <c r="AD9" s="45"/>
      <c r="AE9" s="45" t="s">
        <v>165</v>
      </c>
      <c r="AF9" s="45" t="s">
        <v>162</v>
      </c>
      <c r="AG9" s="45" t="s">
        <v>177</v>
      </c>
      <c r="AH9" s="52">
        <v>6.4245810055865923E-2</v>
      </c>
      <c r="AI9" s="52">
        <v>1</v>
      </c>
      <c r="AJ9" s="53" t="s">
        <v>164</v>
      </c>
      <c r="AK9" s="96"/>
      <c r="AL9" s="96"/>
      <c r="AM9" s="96"/>
      <c r="AN9" s="97"/>
    </row>
    <row r="10" spans="2:40" ht="156.75" x14ac:dyDescent="0.2">
      <c r="B10" s="43">
        <v>2018</v>
      </c>
      <c r="C10" s="44">
        <v>43105</v>
      </c>
      <c r="D10" s="45" t="s">
        <v>29</v>
      </c>
      <c r="E10" s="45" t="s">
        <v>568</v>
      </c>
      <c r="F10" s="46" t="s">
        <v>448</v>
      </c>
      <c r="G10" s="45" t="s">
        <v>31</v>
      </c>
      <c r="H10" s="45" t="s">
        <v>166</v>
      </c>
      <c r="I10" s="47" t="s">
        <v>39</v>
      </c>
      <c r="J10" s="45" t="s">
        <v>104</v>
      </c>
      <c r="K10" s="48">
        <v>80143954</v>
      </c>
      <c r="L10" s="45" t="s">
        <v>183</v>
      </c>
      <c r="M10" s="45" t="s">
        <v>167</v>
      </c>
      <c r="N10" s="48" t="s">
        <v>335</v>
      </c>
      <c r="O10" s="48" t="s">
        <v>336</v>
      </c>
      <c r="P10" s="71">
        <v>26674413</v>
      </c>
      <c r="Q10" s="92" t="s">
        <v>162</v>
      </c>
      <c r="R10" s="45" t="s">
        <v>165</v>
      </c>
      <c r="S10" s="45">
        <v>0</v>
      </c>
      <c r="T10" s="45" t="s">
        <v>16</v>
      </c>
      <c r="U10" s="49"/>
      <c r="V10" s="74">
        <f t="shared" si="0"/>
        <v>26674413</v>
      </c>
      <c r="W10" s="50">
        <v>357</v>
      </c>
      <c r="X10" s="45" t="s">
        <v>978</v>
      </c>
      <c r="Y10" s="44">
        <v>43109</v>
      </c>
      <c r="Z10" s="44">
        <v>43469</v>
      </c>
      <c r="AA10" s="51"/>
      <c r="AB10" s="51"/>
      <c r="AC10" s="45"/>
      <c r="AD10" s="45"/>
      <c r="AE10" s="45" t="s">
        <v>165</v>
      </c>
      <c r="AF10" s="45" t="s">
        <v>162</v>
      </c>
      <c r="AG10" s="45" t="s">
        <v>177</v>
      </c>
      <c r="AH10" s="52">
        <v>0.90344312356564327</v>
      </c>
      <c r="AI10" s="52">
        <v>1</v>
      </c>
      <c r="AJ10" s="53" t="s">
        <v>687</v>
      </c>
      <c r="AK10" s="101">
        <v>2238800</v>
      </c>
      <c r="AL10" s="101">
        <f>+AK10*0.4</f>
        <v>895520</v>
      </c>
      <c r="AM10" s="101">
        <f>+AL10*0.16</f>
        <v>143283.20000000001</v>
      </c>
      <c r="AN10" s="97">
        <f>+AL10*0.125</f>
        <v>111940</v>
      </c>
    </row>
    <row r="11" spans="2:40" ht="128.25" x14ac:dyDescent="0.2">
      <c r="B11" s="43">
        <v>2018</v>
      </c>
      <c r="C11" s="44">
        <v>43105</v>
      </c>
      <c r="D11" s="45" t="s">
        <v>29</v>
      </c>
      <c r="E11" s="45" t="s">
        <v>569</v>
      </c>
      <c r="F11" s="46" t="s">
        <v>449</v>
      </c>
      <c r="G11" s="45" t="s">
        <v>31</v>
      </c>
      <c r="H11" s="45" t="s">
        <v>166</v>
      </c>
      <c r="I11" s="47" t="s">
        <v>40</v>
      </c>
      <c r="J11" s="45" t="s">
        <v>105</v>
      </c>
      <c r="K11" s="48">
        <v>28556433</v>
      </c>
      <c r="L11" s="45" t="s">
        <v>183</v>
      </c>
      <c r="M11" s="45" t="s">
        <v>168</v>
      </c>
      <c r="N11" s="48" t="s">
        <v>333</v>
      </c>
      <c r="O11" s="48" t="s">
        <v>334</v>
      </c>
      <c r="P11" s="71">
        <v>85920000</v>
      </c>
      <c r="Q11" s="92" t="s">
        <v>162</v>
      </c>
      <c r="R11" s="45" t="s">
        <v>165</v>
      </c>
      <c r="S11" s="45">
        <v>0</v>
      </c>
      <c r="T11" s="45" t="s">
        <v>16</v>
      </c>
      <c r="U11" s="49"/>
      <c r="V11" s="74">
        <f t="shared" si="0"/>
        <v>85920000</v>
      </c>
      <c r="W11" s="50">
        <v>358</v>
      </c>
      <c r="X11" s="45" t="s">
        <v>152</v>
      </c>
      <c r="Y11" s="44">
        <v>43111</v>
      </c>
      <c r="Z11" s="44">
        <v>43472</v>
      </c>
      <c r="AA11" s="45" t="s">
        <v>463</v>
      </c>
      <c r="AB11" s="44" t="s">
        <v>961</v>
      </c>
      <c r="AC11" s="45"/>
      <c r="AD11" s="45"/>
      <c r="AE11" s="45" t="s">
        <v>165</v>
      </c>
      <c r="AF11" s="45" t="s">
        <v>162</v>
      </c>
      <c r="AG11" s="45" t="s">
        <v>177</v>
      </c>
      <c r="AH11" s="52">
        <v>0.76256983240223464</v>
      </c>
      <c r="AI11" s="52">
        <v>0.76</v>
      </c>
      <c r="AJ11" s="53" t="s">
        <v>164</v>
      </c>
      <c r="AK11" s="101">
        <v>6310000</v>
      </c>
      <c r="AL11" s="101">
        <f>+AK11*0.4</f>
        <v>2524000</v>
      </c>
      <c r="AM11" s="101">
        <f>+AL11*0.16</f>
        <v>403840</v>
      </c>
      <c r="AN11" s="102">
        <f>+AL11*0.125</f>
        <v>315500</v>
      </c>
    </row>
    <row r="12" spans="2:40" ht="114" x14ac:dyDescent="0.2">
      <c r="B12" s="43">
        <v>2018</v>
      </c>
      <c r="C12" s="44">
        <v>43105</v>
      </c>
      <c r="D12" s="45" t="s">
        <v>29</v>
      </c>
      <c r="E12" s="45" t="s">
        <v>570</v>
      </c>
      <c r="F12" s="46" t="s">
        <v>450</v>
      </c>
      <c r="G12" s="45" t="s">
        <v>31</v>
      </c>
      <c r="H12" s="45" t="s">
        <v>166</v>
      </c>
      <c r="I12" s="47" t="s">
        <v>41</v>
      </c>
      <c r="J12" s="45" t="s">
        <v>434</v>
      </c>
      <c r="K12" s="48">
        <v>53165749</v>
      </c>
      <c r="L12" s="45" t="s">
        <v>183</v>
      </c>
      <c r="M12" s="45" t="s">
        <v>168</v>
      </c>
      <c r="N12" s="48" t="s">
        <v>331</v>
      </c>
      <c r="O12" s="48" t="s">
        <v>332</v>
      </c>
      <c r="P12" s="71">
        <v>59666667</v>
      </c>
      <c r="Q12" s="92" t="s">
        <v>162</v>
      </c>
      <c r="R12" s="45" t="s">
        <v>165</v>
      </c>
      <c r="S12" s="45">
        <v>0</v>
      </c>
      <c r="T12" s="45" t="s">
        <v>16</v>
      </c>
      <c r="U12" s="45"/>
      <c r="V12" s="74">
        <f t="shared" si="0"/>
        <v>59666667</v>
      </c>
      <c r="W12" s="51">
        <v>358</v>
      </c>
      <c r="X12" s="45" t="s">
        <v>152</v>
      </c>
      <c r="Y12" s="44">
        <v>43110</v>
      </c>
      <c r="Z12" s="44">
        <v>43471</v>
      </c>
      <c r="AA12" s="45" t="s">
        <v>453</v>
      </c>
      <c r="AB12" s="44">
        <v>43475</v>
      </c>
      <c r="AC12" s="45"/>
      <c r="AD12" s="45"/>
      <c r="AE12" s="45" t="s">
        <v>165</v>
      </c>
      <c r="AF12" s="45" t="s">
        <v>162</v>
      </c>
      <c r="AG12" s="45" t="s">
        <v>177</v>
      </c>
      <c r="AH12" s="52">
        <v>0.89106145312256169</v>
      </c>
      <c r="AI12" s="52">
        <v>1</v>
      </c>
      <c r="AJ12" s="53" t="s">
        <v>188</v>
      </c>
      <c r="AK12" s="96"/>
      <c r="AL12" s="96"/>
      <c r="AM12" s="96"/>
      <c r="AN12" s="97"/>
    </row>
    <row r="13" spans="2:40" ht="85.5" x14ac:dyDescent="0.2">
      <c r="B13" s="43">
        <v>2018</v>
      </c>
      <c r="C13" s="44">
        <v>43105</v>
      </c>
      <c r="D13" s="45" t="s">
        <v>29</v>
      </c>
      <c r="E13" s="45" t="s">
        <v>571</v>
      </c>
      <c r="F13" s="46" t="s">
        <v>451</v>
      </c>
      <c r="G13" s="45" t="s">
        <v>31</v>
      </c>
      <c r="H13" s="45" t="s">
        <v>166</v>
      </c>
      <c r="I13" s="47" t="s">
        <v>42</v>
      </c>
      <c r="J13" s="45" t="s">
        <v>106</v>
      </c>
      <c r="K13" s="48">
        <v>80878166</v>
      </c>
      <c r="L13" s="45" t="s">
        <v>183</v>
      </c>
      <c r="M13" s="45" t="s">
        <v>167</v>
      </c>
      <c r="N13" s="48" t="s">
        <v>329</v>
      </c>
      <c r="O13" s="48" t="s">
        <v>330</v>
      </c>
      <c r="P13" s="71">
        <v>56086667</v>
      </c>
      <c r="Q13" s="92" t="s">
        <v>162</v>
      </c>
      <c r="R13" s="45" t="s">
        <v>165</v>
      </c>
      <c r="S13" s="45">
        <v>0</v>
      </c>
      <c r="T13" s="45" t="s">
        <v>16</v>
      </c>
      <c r="U13" s="49"/>
      <c r="V13" s="74">
        <f t="shared" si="0"/>
        <v>56086667</v>
      </c>
      <c r="W13" s="50">
        <v>358</v>
      </c>
      <c r="X13" s="45" t="s">
        <v>152</v>
      </c>
      <c r="Y13" s="44">
        <v>43109</v>
      </c>
      <c r="Z13" s="44">
        <v>43470</v>
      </c>
      <c r="AA13" s="51"/>
      <c r="AB13" s="54"/>
      <c r="AC13" s="45"/>
      <c r="AD13" s="45"/>
      <c r="AE13" s="45" t="s">
        <v>165</v>
      </c>
      <c r="AF13" s="45" t="s">
        <v>162</v>
      </c>
      <c r="AG13" s="45" t="s">
        <v>468</v>
      </c>
      <c r="AH13" s="52">
        <v>0.90223462556617962</v>
      </c>
      <c r="AI13" s="52">
        <v>1</v>
      </c>
      <c r="AJ13" s="53" t="s">
        <v>687</v>
      </c>
      <c r="AK13" s="96"/>
      <c r="AL13" s="96"/>
      <c r="AM13" s="96"/>
      <c r="AN13" s="97"/>
    </row>
    <row r="14" spans="2:40" ht="85.5" x14ac:dyDescent="0.2">
      <c r="B14" s="43">
        <v>2018</v>
      </c>
      <c r="C14" s="44">
        <v>43105</v>
      </c>
      <c r="D14" s="45" t="s">
        <v>29</v>
      </c>
      <c r="E14" s="45" t="s">
        <v>572</v>
      </c>
      <c r="F14" s="46" t="s">
        <v>365</v>
      </c>
      <c r="G14" s="45" t="s">
        <v>31</v>
      </c>
      <c r="H14" s="45" t="s">
        <v>166</v>
      </c>
      <c r="I14" s="47" t="s">
        <v>43</v>
      </c>
      <c r="J14" s="45" t="s">
        <v>107</v>
      </c>
      <c r="K14" s="48">
        <v>80125822</v>
      </c>
      <c r="L14" s="45" t="s">
        <v>183</v>
      </c>
      <c r="M14" s="45" t="s">
        <v>169</v>
      </c>
      <c r="N14" s="48" t="s">
        <v>327</v>
      </c>
      <c r="O14" s="48" t="s">
        <v>328</v>
      </c>
      <c r="P14" s="71">
        <v>59666667</v>
      </c>
      <c r="Q14" s="92" t="s">
        <v>162</v>
      </c>
      <c r="R14" s="45" t="s">
        <v>165</v>
      </c>
      <c r="S14" s="45">
        <v>0</v>
      </c>
      <c r="T14" s="45" t="s">
        <v>16</v>
      </c>
      <c r="U14" s="49"/>
      <c r="V14" s="74">
        <f t="shared" si="0"/>
        <v>59666667</v>
      </c>
      <c r="W14" s="50">
        <v>358</v>
      </c>
      <c r="X14" s="45" t="s">
        <v>152</v>
      </c>
      <c r="Y14" s="44">
        <v>43110</v>
      </c>
      <c r="Z14" s="44">
        <v>43471</v>
      </c>
      <c r="AA14" s="51"/>
      <c r="AB14" s="51"/>
      <c r="AC14" s="45"/>
      <c r="AD14" s="45"/>
      <c r="AE14" s="45" t="s">
        <v>165</v>
      </c>
      <c r="AF14" s="45" t="s">
        <v>162</v>
      </c>
      <c r="AG14" s="45" t="s">
        <v>468</v>
      </c>
      <c r="AH14" s="52">
        <v>0.89944134134390308</v>
      </c>
      <c r="AI14" s="52">
        <v>1</v>
      </c>
      <c r="AJ14" s="53" t="s">
        <v>687</v>
      </c>
      <c r="AK14" s="96"/>
      <c r="AL14" s="96"/>
      <c r="AM14" s="96"/>
      <c r="AN14" s="97"/>
    </row>
    <row r="15" spans="2:40" ht="128.25" x14ac:dyDescent="0.2">
      <c r="B15" s="43">
        <v>2018</v>
      </c>
      <c r="C15" s="44">
        <v>43105</v>
      </c>
      <c r="D15" s="45" t="s">
        <v>29</v>
      </c>
      <c r="E15" s="45" t="s">
        <v>573</v>
      </c>
      <c r="F15" s="46" t="s">
        <v>366</v>
      </c>
      <c r="G15" s="45" t="s">
        <v>31</v>
      </c>
      <c r="H15" s="45" t="s">
        <v>166</v>
      </c>
      <c r="I15" s="47" t="s">
        <v>44</v>
      </c>
      <c r="J15" s="45" t="s">
        <v>108</v>
      </c>
      <c r="K15" s="48">
        <v>77183787</v>
      </c>
      <c r="L15" s="45" t="s">
        <v>183</v>
      </c>
      <c r="M15" s="45" t="s">
        <v>167</v>
      </c>
      <c r="N15" s="48" t="s">
        <v>325</v>
      </c>
      <c r="O15" s="48" t="s">
        <v>326</v>
      </c>
      <c r="P15" s="71">
        <v>59666667</v>
      </c>
      <c r="Q15" s="92" t="s">
        <v>162</v>
      </c>
      <c r="R15" s="45" t="s">
        <v>165</v>
      </c>
      <c r="S15" s="45">
        <v>0</v>
      </c>
      <c r="T15" s="45" t="s">
        <v>16</v>
      </c>
      <c r="U15" s="49"/>
      <c r="V15" s="74">
        <f t="shared" si="0"/>
        <v>59666667</v>
      </c>
      <c r="W15" s="50">
        <v>358</v>
      </c>
      <c r="X15" s="45" t="s">
        <v>152</v>
      </c>
      <c r="Y15" s="44">
        <v>43109</v>
      </c>
      <c r="Z15" s="44">
        <v>43470</v>
      </c>
      <c r="AA15" s="51"/>
      <c r="AB15" s="51"/>
      <c r="AC15" s="45"/>
      <c r="AD15" s="45"/>
      <c r="AE15" s="45" t="s">
        <v>165</v>
      </c>
      <c r="AF15" s="45" t="s">
        <v>162</v>
      </c>
      <c r="AG15" s="45" t="s">
        <v>952</v>
      </c>
      <c r="AH15" s="52">
        <v>0.90223462624449935</v>
      </c>
      <c r="AI15" s="52">
        <v>1</v>
      </c>
      <c r="AJ15" s="53" t="s">
        <v>188</v>
      </c>
      <c r="AK15" s="96"/>
      <c r="AL15" s="96"/>
      <c r="AM15" s="96"/>
      <c r="AN15" s="97"/>
    </row>
    <row r="16" spans="2:40" ht="114" x14ac:dyDescent="0.2">
      <c r="B16" s="43">
        <v>2018</v>
      </c>
      <c r="C16" s="55">
        <v>43109</v>
      </c>
      <c r="D16" s="45" t="s">
        <v>29</v>
      </c>
      <c r="E16" s="45" t="s">
        <v>574</v>
      </c>
      <c r="F16" s="46" t="s">
        <v>367</v>
      </c>
      <c r="G16" s="45" t="s">
        <v>31</v>
      </c>
      <c r="H16" s="45" t="s">
        <v>166</v>
      </c>
      <c r="I16" s="47" t="s">
        <v>45</v>
      </c>
      <c r="J16" s="45" t="s">
        <v>109</v>
      </c>
      <c r="K16" s="48">
        <v>52219073</v>
      </c>
      <c r="L16" s="45" t="s">
        <v>183</v>
      </c>
      <c r="M16" s="45" t="s">
        <v>167</v>
      </c>
      <c r="N16" s="48" t="s">
        <v>323</v>
      </c>
      <c r="O16" s="48" t="s">
        <v>324</v>
      </c>
      <c r="P16" s="71">
        <v>56086667</v>
      </c>
      <c r="Q16" s="92" t="s">
        <v>162</v>
      </c>
      <c r="R16" s="45" t="s">
        <v>165</v>
      </c>
      <c r="S16" s="45">
        <v>0</v>
      </c>
      <c r="T16" s="45" t="s">
        <v>16</v>
      </c>
      <c r="U16" s="49"/>
      <c r="V16" s="74">
        <f t="shared" si="0"/>
        <v>56086667</v>
      </c>
      <c r="W16" s="50">
        <v>358</v>
      </c>
      <c r="X16" s="45" t="s">
        <v>152</v>
      </c>
      <c r="Y16" s="44">
        <v>43110</v>
      </c>
      <c r="Z16" s="44">
        <v>43471</v>
      </c>
      <c r="AA16" s="51"/>
      <c r="AB16" s="51"/>
      <c r="AC16" s="45"/>
      <c r="AD16" s="45"/>
      <c r="AE16" s="45" t="s">
        <v>165</v>
      </c>
      <c r="AF16" s="45" t="s">
        <v>162</v>
      </c>
      <c r="AG16" s="56" t="s">
        <v>953</v>
      </c>
      <c r="AH16" s="52">
        <v>0.89944134137976139</v>
      </c>
      <c r="AI16" s="52">
        <v>1</v>
      </c>
      <c r="AJ16" s="53" t="s">
        <v>687</v>
      </c>
      <c r="AK16" s="101">
        <v>4700000</v>
      </c>
      <c r="AL16" s="101">
        <f>+AK16*0.4</f>
        <v>1880000</v>
      </c>
      <c r="AM16" s="101">
        <f>+AL16*0.16</f>
        <v>300800</v>
      </c>
      <c r="AN16" s="102">
        <f>+AL16*0.125</f>
        <v>235000</v>
      </c>
    </row>
    <row r="17" spans="1:40" ht="185.25" x14ac:dyDescent="0.2">
      <c r="B17" s="43">
        <v>2018</v>
      </c>
      <c r="C17" s="44">
        <v>43105</v>
      </c>
      <c r="D17" s="45" t="s">
        <v>29</v>
      </c>
      <c r="E17" s="45" t="s">
        <v>575</v>
      </c>
      <c r="F17" s="46" t="s">
        <v>1119</v>
      </c>
      <c r="G17" s="45" t="s">
        <v>31</v>
      </c>
      <c r="H17" s="45" t="s">
        <v>166</v>
      </c>
      <c r="I17" s="47" t="s">
        <v>46</v>
      </c>
      <c r="J17" s="45" t="s">
        <v>110</v>
      </c>
      <c r="K17" s="48">
        <v>49798425</v>
      </c>
      <c r="L17" s="45" t="s">
        <v>183</v>
      </c>
      <c r="M17" s="45" t="s">
        <v>170</v>
      </c>
      <c r="N17" s="48" t="s">
        <v>321</v>
      </c>
      <c r="O17" s="48" t="s">
        <v>322</v>
      </c>
      <c r="P17" s="71">
        <v>59666667</v>
      </c>
      <c r="Q17" s="92" t="s">
        <v>162</v>
      </c>
      <c r="R17" s="45" t="s">
        <v>165</v>
      </c>
      <c r="S17" s="45">
        <v>0</v>
      </c>
      <c r="T17" s="45" t="s">
        <v>16</v>
      </c>
      <c r="U17" s="49"/>
      <c r="V17" s="74">
        <f t="shared" si="0"/>
        <v>59666667</v>
      </c>
      <c r="W17" s="50">
        <v>358</v>
      </c>
      <c r="X17" s="45" t="s">
        <v>152</v>
      </c>
      <c r="Y17" s="44">
        <v>43109</v>
      </c>
      <c r="Z17" s="44">
        <v>43470</v>
      </c>
      <c r="AA17" s="51" t="s">
        <v>459</v>
      </c>
      <c r="AB17" s="54">
        <v>43475</v>
      </c>
      <c r="AC17" s="45"/>
      <c r="AD17" s="45"/>
      <c r="AE17" s="45" t="s">
        <v>165</v>
      </c>
      <c r="AF17" s="45" t="s">
        <v>162</v>
      </c>
      <c r="AG17" s="45" t="s">
        <v>953</v>
      </c>
      <c r="AH17" s="52">
        <v>0.88826815146218907</v>
      </c>
      <c r="AI17" s="52">
        <v>1</v>
      </c>
      <c r="AJ17" s="53" t="s">
        <v>687</v>
      </c>
      <c r="AK17" s="101">
        <v>5000000</v>
      </c>
      <c r="AL17" s="101">
        <f>+AK17*0.4</f>
        <v>2000000</v>
      </c>
      <c r="AM17" s="101">
        <f>+AL17*0.16</f>
        <v>320000</v>
      </c>
      <c r="AN17" s="102">
        <f>+AL17*0.125</f>
        <v>250000</v>
      </c>
    </row>
    <row r="18" spans="1:40" ht="114" x14ac:dyDescent="0.2">
      <c r="B18" s="43">
        <v>2018</v>
      </c>
      <c r="C18" s="44">
        <v>43109</v>
      </c>
      <c r="D18" s="45" t="s">
        <v>29</v>
      </c>
      <c r="E18" s="45" t="s">
        <v>576</v>
      </c>
      <c r="F18" s="46" t="s">
        <v>368</v>
      </c>
      <c r="G18" s="45" t="s">
        <v>31</v>
      </c>
      <c r="H18" s="45" t="s">
        <v>166</v>
      </c>
      <c r="I18" s="47" t="s">
        <v>47</v>
      </c>
      <c r="J18" s="45" t="s">
        <v>355</v>
      </c>
      <c r="K18" s="48">
        <v>51657917</v>
      </c>
      <c r="L18" s="45" t="s">
        <v>183</v>
      </c>
      <c r="M18" s="45" t="s">
        <v>167</v>
      </c>
      <c r="N18" s="48" t="s">
        <v>214</v>
      </c>
      <c r="O18" s="48" t="s">
        <v>215</v>
      </c>
      <c r="P18" s="71">
        <v>34466667</v>
      </c>
      <c r="Q18" s="92" t="s">
        <v>162</v>
      </c>
      <c r="R18" s="45" t="s">
        <v>165</v>
      </c>
      <c r="S18" s="45">
        <v>0</v>
      </c>
      <c r="T18" s="45" t="s">
        <v>16</v>
      </c>
      <c r="U18" s="49"/>
      <c r="V18" s="74">
        <f t="shared" si="0"/>
        <v>34466667</v>
      </c>
      <c r="W18" s="50">
        <v>220</v>
      </c>
      <c r="X18" s="45" t="s">
        <v>153</v>
      </c>
      <c r="Y18" s="44">
        <v>43110</v>
      </c>
      <c r="Z18" s="44">
        <v>43331</v>
      </c>
      <c r="AA18" s="45" t="s">
        <v>454</v>
      </c>
      <c r="AB18" s="44">
        <v>43334</v>
      </c>
      <c r="AC18" s="45"/>
      <c r="AD18" s="45"/>
      <c r="AE18" s="45" t="s">
        <v>165</v>
      </c>
      <c r="AF18" s="45" t="s">
        <v>162</v>
      </c>
      <c r="AG18" s="45" t="s">
        <v>352</v>
      </c>
      <c r="AH18" s="52">
        <v>1</v>
      </c>
      <c r="AI18" s="52">
        <v>1</v>
      </c>
      <c r="AJ18" s="53" t="s">
        <v>687</v>
      </c>
      <c r="AK18" s="101">
        <v>0</v>
      </c>
      <c r="AL18" s="101"/>
      <c r="AM18" s="101"/>
      <c r="AN18" s="97"/>
    </row>
    <row r="19" spans="1:40" ht="57" x14ac:dyDescent="0.2">
      <c r="B19" s="43">
        <v>2018</v>
      </c>
      <c r="C19" s="44">
        <v>43105</v>
      </c>
      <c r="D19" s="45" t="s">
        <v>29</v>
      </c>
      <c r="E19" s="45" t="s">
        <v>577</v>
      </c>
      <c r="F19" s="46" t="s">
        <v>369</v>
      </c>
      <c r="G19" s="45" t="s">
        <v>31</v>
      </c>
      <c r="H19" s="45" t="s">
        <v>166</v>
      </c>
      <c r="I19" s="47" t="s">
        <v>48</v>
      </c>
      <c r="J19" s="45" t="s">
        <v>351</v>
      </c>
      <c r="K19" s="48">
        <v>52524470</v>
      </c>
      <c r="L19" s="45" t="s">
        <v>183</v>
      </c>
      <c r="M19" s="45" t="s">
        <v>167</v>
      </c>
      <c r="N19" s="48" t="s">
        <v>319</v>
      </c>
      <c r="O19" s="48" t="s">
        <v>320</v>
      </c>
      <c r="P19" s="71">
        <v>19800000</v>
      </c>
      <c r="Q19" s="92" t="s">
        <v>162</v>
      </c>
      <c r="R19" s="45" t="s">
        <v>165</v>
      </c>
      <c r="S19" s="45">
        <v>0</v>
      </c>
      <c r="T19" s="45" t="s">
        <v>16</v>
      </c>
      <c r="U19" s="49"/>
      <c r="V19" s="74">
        <f t="shared" si="0"/>
        <v>19800000</v>
      </c>
      <c r="W19" s="50">
        <v>220</v>
      </c>
      <c r="X19" s="45" t="s">
        <v>153</v>
      </c>
      <c r="Y19" s="44">
        <v>43110</v>
      </c>
      <c r="Z19" s="44">
        <v>43331</v>
      </c>
      <c r="AA19" s="51"/>
      <c r="AB19" s="51"/>
      <c r="AC19" s="45"/>
      <c r="AD19" s="45"/>
      <c r="AE19" s="45" t="s">
        <v>165</v>
      </c>
      <c r="AF19" s="45" t="s">
        <v>162</v>
      </c>
      <c r="AG19" s="45" t="s">
        <v>176</v>
      </c>
      <c r="AH19" s="52">
        <v>1</v>
      </c>
      <c r="AI19" s="52">
        <v>1</v>
      </c>
      <c r="AJ19" s="53" t="s">
        <v>687</v>
      </c>
      <c r="AK19" s="101">
        <v>0</v>
      </c>
      <c r="AL19" s="101"/>
      <c r="AM19" s="101"/>
      <c r="AN19" s="97"/>
    </row>
    <row r="20" spans="1:40" ht="128.25" x14ac:dyDescent="0.2">
      <c r="B20" s="43">
        <v>2018</v>
      </c>
      <c r="C20" s="44">
        <v>43109</v>
      </c>
      <c r="D20" s="45" t="s">
        <v>29</v>
      </c>
      <c r="E20" s="45" t="s">
        <v>578</v>
      </c>
      <c r="F20" s="46" t="s">
        <v>370</v>
      </c>
      <c r="G20" s="45" t="s">
        <v>31</v>
      </c>
      <c r="H20" s="45" t="s">
        <v>166</v>
      </c>
      <c r="I20" s="47" t="s">
        <v>49</v>
      </c>
      <c r="J20" s="45" t="s">
        <v>435</v>
      </c>
      <c r="K20" s="48" t="s">
        <v>436</v>
      </c>
      <c r="L20" s="45" t="s">
        <v>183</v>
      </c>
      <c r="M20" s="45" t="s">
        <v>167</v>
      </c>
      <c r="N20" s="48" t="s">
        <v>317</v>
      </c>
      <c r="O20" s="48" t="s">
        <v>318</v>
      </c>
      <c r="P20" s="71">
        <v>85920000</v>
      </c>
      <c r="Q20" s="92" t="s">
        <v>162</v>
      </c>
      <c r="R20" s="45" t="s">
        <v>165</v>
      </c>
      <c r="S20" s="45">
        <v>0</v>
      </c>
      <c r="T20" s="45" t="s">
        <v>16</v>
      </c>
      <c r="U20" s="49"/>
      <c r="V20" s="74">
        <f t="shared" si="0"/>
        <v>85920000</v>
      </c>
      <c r="W20" s="50">
        <v>358</v>
      </c>
      <c r="X20" s="45" t="s">
        <v>152</v>
      </c>
      <c r="Y20" s="44">
        <v>43111</v>
      </c>
      <c r="Z20" s="44">
        <v>43472</v>
      </c>
      <c r="AA20" s="45" t="s">
        <v>962</v>
      </c>
      <c r="AB20" s="44">
        <v>43500</v>
      </c>
      <c r="AC20" s="44"/>
      <c r="AD20" s="45"/>
      <c r="AE20" s="45" t="s">
        <v>165</v>
      </c>
      <c r="AF20" s="45" t="s">
        <v>162</v>
      </c>
      <c r="AG20" s="45" t="s">
        <v>187</v>
      </c>
      <c r="AH20" s="52">
        <v>0.82681564245810057</v>
      </c>
      <c r="AI20" s="52">
        <v>1</v>
      </c>
      <c r="AJ20" s="53" t="s">
        <v>163</v>
      </c>
      <c r="AK20" s="96"/>
      <c r="AL20" s="96"/>
      <c r="AM20" s="96"/>
      <c r="AN20" s="97"/>
    </row>
    <row r="21" spans="1:40" ht="171" x14ac:dyDescent="0.2">
      <c r="B21" s="43">
        <v>2018</v>
      </c>
      <c r="C21" s="44">
        <v>43109</v>
      </c>
      <c r="D21" s="45" t="s">
        <v>29</v>
      </c>
      <c r="E21" s="45" t="s">
        <v>579</v>
      </c>
      <c r="F21" s="46" t="s">
        <v>371</v>
      </c>
      <c r="G21" s="45" t="s">
        <v>31</v>
      </c>
      <c r="H21" s="45" t="s">
        <v>166</v>
      </c>
      <c r="I21" s="47" t="s">
        <v>50</v>
      </c>
      <c r="J21" s="45" t="s">
        <v>111</v>
      </c>
      <c r="K21" s="48">
        <v>1022972630</v>
      </c>
      <c r="L21" s="45" t="s">
        <v>183</v>
      </c>
      <c r="M21" s="45" t="s">
        <v>167</v>
      </c>
      <c r="N21" s="48" t="s">
        <v>216</v>
      </c>
      <c r="O21" s="48" t="s">
        <v>217</v>
      </c>
      <c r="P21" s="71">
        <v>16401293</v>
      </c>
      <c r="Q21" s="92" t="s">
        <v>162</v>
      </c>
      <c r="R21" s="45" t="s">
        <v>165</v>
      </c>
      <c r="S21" s="45">
        <v>0</v>
      </c>
      <c r="T21" s="45" t="s">
        <v>16</v>
      </c>
      <c r="U21" s="49"/>
      <c r="V21" s="74">
        <f t="shared" si="0"/>
        <v>16401293</v>
      </c>
      <c r="W21" s="50">
        <v>220</v>
      </c>
      <c r="X21" s="45" t="s">
        <v>153</v>
      </c>
      <c r="Y21" s="44">
        <v>43112</v>
      </c>
      <c r="Z21" s="44">
        <v>43333</v>
      </c>
      <c r="AA21" s="51"/>
      <c r="AB21" s="51"/>
      <c r="AC21" s="45"/>
      <c r="AD21" s="45"/>
      <c r="AE21" s="45" t="s">
        <v>165</v>
      </c>
      <c r="AF21" s="45" t="s">
        <v>162</v>
      </c>
      <c r="AG21" s="45" t="s">
        <v>139</v>
      </c>
      <c r="AH21" s="52">
        <v>0.99622901682202736</v>
      </c>
      <c r="AI21" s="52">
        <v>1</v>
      </c>
      <c r="AJ21" s="53" t="s">
        <v>687</v>
      </c>
      <c r="AK21" s="101">
        <v>0</v>
      </c>
      <c r="AL21" s="101"/>
      <c r="AM21" s="101"/>
      <c r="AN21" s="97"/>
    </row>
    <row r="22" spans="1:40" ht="99.75" x14ac:dyDescent="0.2">
      <c r="B22" s="43">
        <v>2018</v>
      </c>
      <c r="C22" s="44">
        <v>43105</v>
      </c>
      <c r="D22" s="45" t="s">
        <v>29</v>
      </c>
      <c r="E22" s="45" t="s">
        <v>580</v>
      </c>
      <c r="F22" s="46" t="s">
        <v>372</v>
      </c>
      <c r="G22" s="45" t="s">
        <v>31</v>
      </c>
      <c r="H22" s="45" t="s">
        <v>166</v>
      </c>
      <c r="I22" s="47" t="s">
        <v>51</v>
      </c>
      <c r="J22" s="45" t="s">
        <v>694</v>
      </c>
      <c r="K22" s="48">
        <v>80771421</v>
      </c>
      <c r="L22" s="45" t="s">
        <v>183</v>
      </c>
      <c r="M22" s="45" t="s">
        <v>171</v>
      </c>
      <c r="N22" s="48" t="s">
        <v>315</v>
      </c>
      <c r="O22" s="48" t="s">
        <v>316</v>
      </c>
      <c r="P22" s="71">
        <v>68020000</v>
      </c>
      <c r="Q22" s="92" t="s">
        <v>162</v>
      </c>
      <c r="R22" s="45" t="s">
        <v>165</v>
      </c>
      <c r="S22" s="45">
        <v>0</v>
      </c>
      <c r="T22" s="45" t="s">
        <v>16</v>
      </c>
      <c r="U22" s="49"/>
      <c r="V22" s="74">
        <f t="shared" si="0"/>
        <v>68020000</v>
      </c>
      <c r="W22" s="50">
        <v>358</v>
      </c>
      <c r="X22" s="45" t="s">
        <v>154</v>
      </c>
      <c r="Y22" s="44">
        <v>43109</v>
      </c>
      <c r="Z22" s="44">
        <v>43470</v>
      </c>
      <c r="AA22" s="45" t="s">
        <v>463</v>
      </c>
      <c r="AB22" s="44">
        <v>43474</v>
      </c>
      <c r="AC22" s="45"/>
      <c r="AD22" s="45"/>
      <c r="AE22" s="45" t="s">
        <v>165</v>
      </c>
      <c r="AF22" s="45" t="s">
        <v>162</v>
      </c>
      <c r="AG22" s="45" t="s">
        <v>187</v>
      </c>
      <c r="AH22" s="52">
        <v>0.8938547486033519</v>
      </c>
      <c r="AI22" s="52">
        <v>1</v>
      </c>
      <c r="AJ22" s="53" t="s">
        <v>687</v>
      </c>
      <c r="AK22" s="101">
        <v>5700000</v>
      </c>
      <c r="AL22" s="101">
        <f>+AK22*0.4</f>
        <v>2280000</v>
      </c>
      <c r="AM22" s="101">
        <f>+AL22*0.16</f>
        <v>364800</v>
      </c>
      <c r="AN22" s="102">
        <f>+AL22*0.125</f>
        <v>285000</v>
      </c>
    </row>
    <row r="23" spans="1:40" ht="128.25" x14ac:dyDescent="0.2">
      <c r="B23" s="43">
        <v>2018</v>
      </c>
      <c r="C23" s="44">
        <v>43109</v>
      </c>
      <c r="D23" s="45" t="s">
        <v>29</v>
      </c>
      <c r="E23" s="45" t="s">
        <v>581</v>
      </c>
      <c r="F23" s="46" t="s">
        <v>374</v>
      </c>
      <c r="G23" s="45" t="s">
        <v>31</v>
      </c>
      <c r="H23" s="45" t="s">
        <v>166</v>
      </c>
      <c r="I23" s="47" t="s">
        <v>52</v>
      </c>
      <c r="J23" s="45" t="s">
        <v>1182</v>
      </c>
      <c r="K23" s="48">
        <v>19180896</v>
      </c>
      <c r="L23" s="45" t="s">
        <v>183</v>
      </c>
      <c r="M23" s="45" t="s">
        <v>167</v>
      </c>
      <c r="N23" s="48" t="s">
        <v>313</v>
      </c>
      <c r="O23" s="48" t="s">
        <v>314</v>
      </c>
      <c r="P23" s="71">
        <v>68246666</v>
      </c>
      <c r="Q23" s="92" t="s">
        <v>162</v>
      </c>
      <c r="R23" s="45" t="s">
        <v>165</v>
      </c>
      <c r="S23" s="45">
        <v>0</v>
      </c>
      <c r="T23" s="45" t="s">
        <v>16</v>
      </c>
      <c r="U23" s="49"/>
      <c r="V23" s="74">
        <f t="shared" si="0"/>
        <v>68246666</v>
      </c>
      <c r="W23" s="50">
        <v>353</v>
      </c>
      <c r="X23" s="45" t="s">
        <v>1116</v>
      </c>
      <c r="Y23" s="44">
        <v>43110</v>
      </c>
      <c r="Z23" s="44">
        <v>43466</v>
      </c>
      <c r="AA23" s="51"/>
      <c r="AB23" s="51"/>
      <c r="AC23" s="45"/>
      <c r="AD23" s="45"/>
      <c r="AE23" s="45" t="s">
        <v>165</v>
      </c>
      <c r="AF23" s="45" t="s">
        <v>162</v>
      </c>
      <c r="AG23" s="45" t="s">
        <v>187</v>
      </c>
      <c r="AH23" s="52">
        <v>0.89801699617091912</v>
      </c>
      <c r="AI23" s="52">
        <v>1</v>
      </c>
      <c r="AJ23" s="53" t="s">
        <v>687</v>
      </c>
      <c r="AK23" s="101"/>
      <c r="AL23" s="101"/>
      <c r="AM23" s="101"/>
      <c r="AN23" s="102"/>
    </row>
    <row r="24" spans="1:40" ht="57" x14ac:dyDescent="0.2">
      <c r="B24" s="43">
        <v>2018</v>
      </c>
      <c r="C24" s="44">
        <v>43109</v>
      </c>
      <c r="D24" s="45" t="s">
        <v>29</v>
      </c>
      <c r="E24" s="45" t="s">
        <v>582</v>
      </c>
      <c r="F24" s="46" t="s">
        <v>373</v>
      </c>
      <c r="G24" s="45" t="s">
        <v>31</v>
      </c>
      <c r="H24" s="45" t="s">
        <v>166</v>
      </c>
      <c r="I24" s="47" t="s">
        <v>53</v>
      </c>
      <c r="J24" s="45" t="s">
        <v>113</v>
      </c>
      <c r="K24" s="48">
        <v>1016037910</v>
      </c>
      <c r="L24" s="45" t="s">
        <v>183</v>
      </c>
      <c r="M24" s="45" t="s">
        <v>172</v>
      </c>
      <c r="N24" s="48" t="s">
        <v>311</v>
      </c>
      <c r="O24" s="48" t="s">
        <v>312</v>
      </c>
      <c r="P24" s="71">
        <v>21200000</v>
      </c>
      <c r="Q24" s="92" t="s">
        <v>162</v>
      </c>
      <c r="R24" s="45" t="s">
        <v>165</v>
      </c>
      <c r="S24" s="45">
        <v>0</v>
      </c>
      <c r="T24" s="45" t="s">
        <v>16</v>
      </c>
      <c r="U24" s="49"/>
      <c r="V24" s="71">
        <f t="shared" si="0"/>
        <v>21200000</v>
      </c>
      <c r="W24" s="50">
        <v>240</v>
      </c>
      <c r="X24" s="45" t="s">
        <v>155</v>
      </c>
      <c r="Y24" s="44">
        <v>43111</v>
      </c>
      <c r="Z24" s="44">
        <v>43353</v>
      </c>
      <c r="AA24" s="51"/>
      <c r="AB24" s="51"/>
      <c r="AC24" s="45"/>
      <c r="AD24" s="45"/>
      <c r="AE24" s="45" t="s">
        <v>165</v>
      </c>
      <c r="AF24" s="45" t="s">
        <v>162</v>
      </c>
      <c r="AG24" s="45" t="s">
        <v>114</v>
      </c>
      <c r="AH24" s="52">
        <v>1</v>
      </c>
      <c r="AI24" s="52">
        <v>1</v>
      </c>
      <c r="AJ24" s="53" t="s">
        <v>687</v>
      </c>
      <c r="AK24" s="101">
        <v>0</v>
      </c>
      <c r="AL24" s="101"/>
      <c r="AM24" s="101"/>
      <c r="AN24" s="97"/>
    </row>
    <row r="25" spans="1:40" ht="99.75" x14ac:dyDescent="0.2">
      <c r="B25" s="43">
        <v>2018</v>
      </c>
      <c r="C25" s="44">
        <v>43105</v>
      </c>
      <c r="D25" s="45" t="s">
        <v>29</v>
      </c>
      <c r="E25" s="45" t="s">
        <v>583</v>
      </c>
      <c r="F25" s="46" t="s">
        <v>375</v>
      </c>
      <c r="G25" s="45" t="s">
        <v>31</v>
      </c>
      <c r="H25" s="45" t="s">
        <v>166</v>
      </c>
      <c r="I25" s="47" t="s">
        <v>54</v>
      </c>
      <c r="J25" s="45" t="s">
        <v>114</v>
      </c>
      <c r="K25" s="48">
        <v>12194109</v>
      </c>
      <c r="L25" s="45" t="s">
        <v>183</v>
      </c>
      <c r="M25" s="45" t="s">
        <v>172</v>
      </c>
      <c r="N25" s="48" t="s">
        <v>309</v>
      </c>
      <c r="O25" s="48" t="s">
        <v>310</v>
      </c>
      <c r="P25" s="71">
        <v>51170000</v>
      </c>
      <c r="Q25" s="92" t="s">
        <v>162</v>
      </c>
      <c r="R25" s="45" t="s">
        <v>165</v>
      </c>
      <c r="S25" s="45">
        <v>0</v>
      </c>
      <c r="T25" s="45" t="s">
        <v>16</v>
      </c>
      <c r="U25" s="49"/>
      <c r="V25" s="71">
        <f t="shared" si="0"/>
        <v>51170000</v>
      </c>
      <c r="W25" s="50">
        <v>228</v>
      </c>
      <c r="X25" s="45" t="s">
        <v>433</v>
      </c>
      <c r="Y25" s="53">
        <v>43109</v>
      </c>
      <c r="Z25" s="53">
        <v>43348</v>
      </c>
      <c r="AA25" s="51"/>
      <c r="AB25" s="51"/>
      <c r="AC25" s="45"/>
      <c r="AD25" s="45"/>
      <c r="AE25" s="45" t="s">
        <v>165</v>
      </c>
      <c r="AF25" s="45" t="s">
        <v>162</v>
      </c>
      <c r="AG25" s="45" t="s">
        <v>187</v>
      </c>
      <c r="AH25" s="52">
        <v>1</v>
      </c>
      <c r="AI25" s="52">
        <v>1</v>
      </c>
      <c r="AJ25" s="53" t="s">
        <v>687</v>
      </c>
      <c r="AK25" s="101">
        <v>0</v>
      </c>
      <c r="AL25" s="101"/>
      <c r="AM25" s="101"/>
      <c r="AN25" s="97"/>
    </row>
    <row r="26" spans="1:40" ht="48" customHeight="1" x14ac:dyDescent="0.2">
      <c r="B26" s="43">
        <v>2018</v>
      </c>
      <c r="C26" s="44">
        <v>43105</v>
      </c>
      <c r="D26" s="45" t="s">
        <v>29</v>
      </c>
      <c r="E26" s="45" t="s">
        <v>584</v>
      </c>
      <c r="F26" s="46" t="s">
        <v>376</v>
      </c>
      <c r="G26" s="45" t="s">
        <v>31</v>
      </c>
      <c r="H26" s="45" t="s">
        <v>166</v>
      </c>
      <c r="I26" s="47" t="s">
        <v>55</v>
      </c>
      <c r="J26" s="45" t="s">
        <v>115</v>
      </c>
      <c r="K26" s="48">
        <v>1012446237</v>
      </c>
      <c r="L26" s="45" t="s">
        <v>183</v>
      </c>
      <c r="M26" s="45" t="s">
        <v>167</v>
      </c>
      <c r="N26" s="48" t="s">
        <v>307</v>
      </c>
      <c r="O26" s="48" t="s">
        <v>308</v>
      </c>
      <c r="P26" s="71">
        <v>13200000</v>
      </c>
      <c r="Q26" s="92" t="s">
        <v>162</v>
      </c>
      <c r="R26" s="45" t="s">
        <v>165</v>
      </c>
      <c r="S26" s="45">
        <v>0</v>
      </c>
      <c r="T26" s="45" t="s">
        <v>16</v>
      </c>
      <c r="U26" s="49"/>
      <c r="V26" s="71">
        <f t="shared" si="0"/>
        <v>13200000</v>
      </c>
      <c r="W26" s="50">
        <v>220</v>
      </c>
      <c r="X26" s="45" t="s">
        <v>153</v>
      </c>
      <c r="Y26" s="44">
        <v>43110</v>
      </c>
      <c r="Z26" s="44">
        <v>43331</v>
      </c>
      <c r="AA26" s="51"/>
      <c r="AB26" s="51"/>
      <c r="AC26" s="45"/>
      <c r="AD26" s="45"/>
      <c r="AE26" s="45" t="s">
        <v>165</v>
      </c>
      <c r="AF26" s="45" t="s">
        <v>162</v>
      </c>
      <c r="AG26" s="45" t="s">
        <v>176</v>
      </c>
      <c r="AH26" s="52">
        <v>1</v>
      </c>
      <c r="AI26" s="52">
        <v>1</v>
      </c>
      <c r="AJ26" s="53" t="s">
        <v>687</v>
      </c>
      <c r="AK26" s="101">
        <v>0</v>
      </c>
      <c r="AL26" s="101"/>
      <c r="AM26" s="101"/>
      <c r="AN26" s="97"/>
    </row>
    <row r="27" spans="1:40" ht="57" customHeight="1" x14ac:dyDescent="0.2">
      <c r="B27" s="43">
        <v>2018</v>
      </c>
      <c r="C27" s="44">
        <v>43109</v>
      </c>
      <c r="D27" s="45" t="s">
        <v>29</v>
      </c>
      <c r="E27" s="45" t="s">
        <v>585</v>
      </c>
      <c r="F27" s="46" t="s">
        <v>377</v>
      </c>
      <c r="G27" s="45" t="s">
        <v>31</v>
      </c>
      <c r="H27" s="45" t="s">
        <v>166</v>
      </c>
      <c r="I27" s="47" t="s">
        <v>56</v>
      </c>
      <c r="J27" s="45" t="s">
        <v>116</v>
      </c>
      <c r="K27" s="48">
        <v>52558577</v>
      </c>
      <c r="L27" s="45" t="s">
        <v>183</v>
      </c>
      <c r="M27" s="45" t="s">
        <v>172</v>
      </c>
      <c r="N27" s="48" t="s">
        <v>305</v>
      </c>
      <c r="O27" s="48" t="s">
        <v>306</v>
      </c>
      <c r="P27" s="71">
        <v>18333333</v>
      </c>
      <c r="Q27" s="92" t="s">
        <v>162</v>
      </c>
      <c r="R27" s="45" t="s">
        <v>165</v>
      </c>
      <c r="S27" s="45">
        <v>0</v>
      </c>
      <c r="T27" s="45" t="s">
        <v>16</v>
      </c>
      <c r="U27" s="49"/>
      <c r="V27" s="71">
        <f t="shared" si="0"/>
        <v>18333333</v>
      </c>
      <c r="W27" s="50">
        <v>220</v>
      </c>
      <c r="X27" s="45" t="s">
        <v>153</v>
      </c>
      <c r="Y27" s="44">
        <v>43111</v>
      </c>
      <c r="Z27" s="44">
        <v>43332</v>
      </c>
      <c r="AA27" s="51"/>
      <c r="AB27" s="51"/>
      <c r="AC27" s="45"/>
      <c r="AD27" s="45"/>
      <c r="AE27" s="45" t="s">
        <v>165</v>
      </c>
      <c r="AF27" s="45" t="s">
        <v>162</v>
      </c>
      <c r="AG27" s="45" t="s">
        <v>139</v>
      </c>
      <c r="AH27" s="52">
        <v>1</v>
      </c>
      <c r="AI27" s="52">
        <v>1</v>
      </c>
      <c r="AJ27" s="53" t="s">
        <v>687</v>
      </c>
      <c r="AK27" s="101">
        <v>0</v>
      </c>
      <c r="AL27" s="101"/>
      <c r="AM27" s="101"/>
      <c r="AN27" s="97"/>
    </row>
    <row r="28" spans="1:40" ht="54.75" customHeight="1" x14ac:dyDescent="0.2">
      <c r="B28" s="43">
        <v>2018</v>
      </c>
      <c r="C28" s="44">
        <v>43105</v>
      </c>
      <c r="D28" s="45" t="s">
        <v>29</v>
      </c>
      <c r="E28" s="45" t="s">
        <v>586</v>
      </c>
      <c r="F28" s="46" t="s">
        <v>378</v>
      </c>
      <c r="G28" s="45" t="s">
        <v>31</v>
      </c>
      <c r="H28" s="45" t="s">
        <v>166</v>
      </c>
      <c r="I28" s="47" t="s">
        <v>57</v>
      </c>
      <c r="J28" s="45" t="s">
        <v>117</v>
      </c>
      <c r="K28" s="48">
        <v>79909551</v>
      </c>
      <c r="L28" s="45" t="s">
        <v>183</v>
      </c>
      <c r="M28" s="45" t="s">
        <v>167</v>
      </c>
      <c r="N28" s="48" t="s">
        <v>303</v>
      </c>
      <c r="O28" s="48" t="s">
        <v>304</v>
      </c>
      <c r="P28" s="71">
        <v>13200000</v>
      </c>
      <c r="Q28" s="92" t="s">
        <v>162</v>
      </c>
      <c r="R28" s="45" t="s">
        <v>165</v>
      </c>
      <c r="S28" s="45">
        <v>0</v>
      </c>
      <c r="T28" s="45" t="s">
        <v>16</v>
      </c>
      <c r="U28" s="49"/>
      <c r="V28" s="71">
        <f t="shared" si="0"/>
        <v>13200000</v>
      </c>
      <c r="W28" s="50">
        <v>220</v>
      </c>
      <c r="X28" s="45" t="s">
        <v>153</v>
      </c>
      <c r="Y28" s="44">
        <v>43110</v>
      </c>
      <c r="Z28" s="44">
        <v>43331</v>
      </c>
      <c r="AA28" s="51"/>
      <c r="AB28" s="51"/>
      <c r="AC28" s="45"/>
      <c r="AD28" s="45"/>
      <c r="AE28" s="45" t="s">
        <v>165</v>
      </c>
      <c r="AF28" s="45" t="s">
        <v>162</v>
      </c>
      <c r="AG28" s="45" t="s">
        <v>122</v>
      </c>
      <c r="AH28" s="52">
        <v>1</v>
      </c>
      <c r="AI28" s="52">
        <v>1</v>
      </c>
      <c r="AJ28" s="53" t="s">
        <v>687</v>
      </c>
      <c r="AK28" s="101">
        <v>0</v>
      </c>
      <c r="AL28" s="101"/>
      <c r="AM28" s="101"/>
      <c r="AN28" s="97"/>
    </row>
    <row r="29" spans="1:40" ht="96.75" customHeight="1" x14ac:dyDescent="0.2">
      <c r="B29" s="43">
        <v>2018</v>
      </c>
      <c r="C29" s="44">
        <v>43105</v>
      </c>
      <c r="D29" s="45" t="s">
        <v>29</v>
      </c>
      <c r="E29" s="45" t="s">
        <v>587</v>
      </c>
      <c r="F29" s="46" t="s">
        <v>379</v>
      </c>
      <c r="G29" s="45" t="s">
        <v>31</v>
      </c>
      <c r="H29" s="45" t="s">
        <v>166</v>
      </c>
      <c r="I29" s="47" t="s">
        <v>58</v>
      </c>
      <c r="J29" s="45" t="s">
        <v>118</v>
      </c>
      <c r="K29" s="48">
        <v>52008301</v>
      </c>
      <c r="L29" s="45" t="s">
        <v>183</v>
      </c>
      <c r="M29" s="45" t="s">
        <v>167</v>
      </c>
      <c r="N29" s="48" t="s">
        <v>301</v>
      </c>
      <c r="O29" s="48" t="s">
        <v>302</v>
      </c>
      <c r="P29" s="71">
        <v>34466667</v>
      </c>
      <c r="Q29" s="92" t="s">
        <v>162</v>
      </c>
      <c r="R29" s="45" t="s">
        <v>165</v>
      </c>
      <c r="S29" s="45">
        <v>0</v>
      </c>
      <c r="T29" s="45" t="s">
        <v>16</v>
      </c>
      <c r="U29" s="49"/>
      <c r="V29" s="71">
        <f t="shared" si="0"/>
        <v>34466667</v>
      </c>
      <c r="W29" s="50">
        <v>220</v>
      </c>
      <c r="X29" s="45" t="s">
        <v>153</v>
      </c>
      <c r="Y29" s="44">
        <v>43109</v>
      </c>
      <c r="Z29" s="44">
        <v>43330</v>
      </c>
      <c r="AA29" s="51"/>
      <c r="AB29" s="51"/>
      <c r="AC29" s="45"/>
      <c r="AD29" s="45"/>
      <c r="AE29" s="45" t="s">
        <v>165</v>
      </c>
      <c r="AF29" s="45" t="s">
        <v>162</v>
      </c>
      <c r="AG29" s="45" t="s">
        <v>953</v>
      </c>
      <c r="AH29" s="52">
        <v>1</v>
      </c>
      <c r="AI29" s="52">
        <v>1</v>
      </c>
      <c r="AJ29" s="53" t="s">
        <v>687</v>
      </c>
      <c r="AK29" s="101">
        <v>0</v>
      </c>
      <c r="AL29" s="101"/>
      <c r="AM29" s="101"/>
      <c r="AN29" s="97"/>
    </row>
    <row r="30" spans="1:40" ht="28.5" x14ac:dyDescent="0.25">
      <c r="B30" s="43">
        <v>2018</v>
      </c>
      <c r="C30" s="45" t="s">
        <v>30</v>
      </c>
      <c r="D30" s="45" t="s">
        <v>30</v>
      </c>
      <c r="E30" s="45" t="s">
        <v>30</v>
      </c>
      <c r="F30" s="46" t="s">
        <v>380</v>
      </c>
      <c r="G30" s="45" t="s">
        <v>30</v>
      </c>
      <c r="H30" s="45" t="s">
        <v>30</v>
      </c>
      <c r="I30" s="45" t="s">
        <v>30</v>
      </c>
      <c r="J30" s="45" t="s">
        <v>30</v>
      </c>
      <c r="K30" s="45" t="s">
        <v>30</v>
      </c>
      <c r="L30" s="45" t="s">
        <v>30</v>
      </c>
      <c r="M30" s="45" t="s">
        <v>30</v>
      </c>
      <c r="N30" s="45" t="s">
        <v>30</v>
      </c>
      <c r="O30" s="45" t="s">
        <v>30</v>
      </c>
      <c r="P30" s="45" t="s">
        <v>30</v>
      </c>
      <c r="Q30" s="45" t="s">
        <v>30</v>
      </c>
      <c r="R30" s="45" t="s">
        <v>30</v>
      </c>
      <c r="S30" s="45" t="s">
        <v>30</v>
      </c>
      <c r="T30" s="45" t="s">
        <v>30</v>
      </c>
      <c r="U30" s="45" t="s">
        <v>30</v>
      </c>
      <c r="V30" s="45" t="s">
        <v>30</v>
      </c>
      <c r="W30" s="45" t="s">
        <v>30</v>
      </c>
      <c r="X30" s="45" t="s">
        <v>30</v>
      </c>
      <c r="Y30" s="45" t="s">
        <v>30</v>
      </c>
      <c r="Z30" s="45" t="s">
        <v>30</v>
      </c>
      <c r="AA30" s="45" t="s">
        <v>30</v>
      </c>
      <c r="AB30" s="45" t="s">
        <v>30</v>
      </c>
      <c r="AC30" s="45" t="s">
        <v>30</v>
      </c>
      <c r="AD30" s="45" t="s">
        <v>30</v>
      </c>
      <c r="AE30" s="45" t="s">
        <v>30</v>
      </c>
      <c r="AF30" s="45" t="s">
        <v>30</v>
      </c>
      <c r="AG30" s="45" t="s">
        <v>30</v>
      </c>
      <c r="AH30" s="45" t="s">
        <v>30</v>
      </c>
      <c r="AI30" s="45" t="s">
        <v>30</v>
      </c>
      <c r="AJ30" s="45" t="s">
        <v>30</v>
      </c>
      <c r="AK30" s="45" t="s">
        <v>30</v>
      </c>
      <c r="AL30" s="45" t="s">
        <v>30</v>
      </c>
      <c r="AM30" s="45" t="s">
        <v>30</v>
      </c>
      <c r="AN30" s="45" t="s">
        <v>30</v>
      </c>
    </row>
    <row r="31" spans="1:40" ht="42.75" x14ac:dyDescent="0.2">
      <c r="B31" s="43">
        <v>2018</v>
      </c>
      <c r="C31" s="44">
        <v>43109</v>
      </c>
      <c r="D31" s="45" t="s">
        <v>29</v>
      </c>
      <c r="E31" s="45" t="s">
        <v>588</v>
      </c>
      <c r="F31" s="46" t="s">
        <v>381</v>
      </c>
      <c r="G31" s="45" t="s">
        <v>31</v>
      </c>
      <c r="H31" s="45" t="s">
        <v>166</v>
      </c>
      <c r="I31" s="47" t="s">
        <v>59</v>
      </c>
      <c r="J31" s="45" t="s">
        <v>119</v>
      </c>
      <c r="K31" s="48">
        <v>1072894261</v>
      </c>
      <c r="L31" s="45" t="s">
        <v>183</v>
      </c>
      <c r="M31" s="45" t="s">
        <v>167</v>
      </c>
      <c r="N31" s="48" t="s">
        <v>218</v>
      </c>
      <c r="O31" s="48" t="s">
        <v>219</v>
      </c>
      <c r="P31" s="71">
        <v>12466667</v>
      </c>
      <c r="Q31" s="92" t="s">
        <v>162</v>
      </c>
      <c r="R31" s="45" t="s">
        <v>165</v>
      </c>
      <c r="S31" s="45">
        <v>0</v>
      </c>
      <c r="T31" s="45" t="s">
        <v>16</v>
      </c>
      <c r="U31" s="49"/>
      <c r="V31" s="74">
        <f t="shared" ref="V31:V34" si="1">+P31+U31</f>
        <v>12466667</v>
      </c>
      <c r="W31" s="50">
        <v>220</v>
      </c>
      <c r="X31" s="45" t="s">
        <v>153</v>
      </c>
      <c r="Y31" s="44">
        <v>43110</v>
      </c>
      <c r="Z31" s="44">
        <v>43331</v>
      </c>
      <c r="AA31" s="51"/>
      <c r="AB31" s="51"/>
      <c r="AC31" s="45"/>
      <c r="AD31" s="45"/>
      <c r="AE31" s="45" t="s">
        <v>165</v>
      </c>
      <c r="AF31" s="45" t="s">
        <v>162</v>
      </c>
      <c r="AG31" s="45" t="s">
        <v>352</v>
      </c>
      <c r="AH31" s="52">
        <v>1</v>
      </c>
      <c r="AI31" s="52">
        <v>1</v>
      </c>
      <c r="AJ31" s="53" t="s">
        <v>687</v>
      </c>
      <c r="AK31" s="101">
        <v>0</v>
      </c>
      <c r="AL31" s="101"/>
      <c r="AM31" s="101"/>
      <c r="AN31" s="97"/>
    </row>
    <row r="32" spans="1:40" s="36" customFormat="1" ht="57" x14ac:dyDescent="0.2">
      <c r="A32" s="35"/>
      <c r="B32" s="43">
        <v>2018</v>
      </c>
      <c r="C32" s="44">
        <v>43110</v>
      </c>
      <c r="D32" s="45" t="s">
        <v>29</v>
      </c>
      <c r="E32" s="45" t="s">
        <v>589</v>
      </c>
      <c r="F32" s="46" t="s">
        <v>382</v>
      </c>
      <c r="G32" s="45" t="s">
        <v>31</v>
      </c>
      <c r="H32" s="45" t="s">
        <v>166</v>
      </c>
      <c r="I32" s="47" t="s">
        <v>60</v>
      </c>
      <c r="J32" s="57" t="s">
        <v>120</v>
      </c>
      <c r="K32" s="48">
        <v>1069751536</v>
      </c>
      <c r="L32" s="45" t="s">
        <v>183</v>
      </c>
      <c r="M32" s="45" t="s">
        <v>167</v>
      </c>
      <c r="N32" s="48" t="s">
        <v>299</v>
      </c>
      <c r="O32" s="48" t="s">
        <v>300</v>
      </c>
      <c r="P32" s="71">
        <v>18333333</v>
      </c>
      <c r="Q32" s="92" t="s">
        <v>162</v>
      </c>
      <c r="R32" s="45" t="s">
        <v>165</v>
      </c>
      <c r="S32" s="45">
        <v>0</v>
      </c>
      <c r="T32" s="45" t="s">
        <v>16</v>
      </c>
      <c r="U32" s="49"/>
      <c r="V32" s="74">
        <f t="shared" si="1"/>
        <v>18333333</v>
      </c>
      <c r="W32" s="50">
        <v>220</v>
      </c>
      <c r="X32" s="45" t="s">
        <v>153</v>
      </c>
      <c r="Y32" s="44">
        <v>43111</v>
      </c>
      <c r="Z32" s="44">
        <v>43332</v>
      </c>
      <c r="AA32" s="51"/>
      <c r="AB32" s="51"/>
      <c r="AC32" s="45"/>
      <c r="AD32" s="45"/>
      <c r="AE32" s="45" t="s">
        <v>165</v>
      </c>
      <c r="AF32" s="45" t="s">
        <v>162</v>
      </c>
      <c r="AG32" s="45" t="s">
        <v>352</v>
      </c>
      <c r="AH32" s="52">
        <v>1</v>
      </c>
      <c r="AI32" s="52">
        <v>1</v>
      </c>
      <c r="AJ32" s="53" t="s">
        <v>687</v>
      </c>
      <c r="AK32" s="101">
        <v>0</v>
      </c>
      <c r="AL32" s="76"/>
      <c r="AM32" s="76"/>
      <c r="AN32" s="77"/>
    </row>
    <row r="33" spans="2:40" ht="42.75" x14ac:dyDescent="0.2">
      <c r="B33" s="43">
        <v>2018</v>
      </c>
      <c r="C33" s="44">
        <v>43109</v>
      </c>
      <c r="D33" s="45" t="s">
        <v>29</v>
      </c>
      <c r="E33" s="45" t="s">
        <v>590</v>
      </c>
      <c r="F33" s="46" t="s">
        <v>383</v>
      </c>
      <c r="G33" s="45" t="s">
        <v>31</v>
      </c>
      <c r="H33" s="45" t="s">
        <v>166</v>
      </c>
      <c r="I33" s="47" t="s">
        <v>61</v>
      </c>
      <c r="J33" s="45" t="s">
        <v>121</v>
      </c>
      <c r="K33" s="48">
        <v>1013633246</v>
      </c>
      <c r="L33" s="45" t="s">
        <v>183</v>
      </c>
      <c r="M33" s="45" t="s">
        <v>167</v>
      </c>
      <c r="N33" s="48" t="s">
        <v>298</v>
      </c>
      <c r="O33" s="48" t="s">
        <v>460</v>
      </c>
      <c r="P33" s="71">
        <v>28673333</v>
      </c>
      <c r="Q33" s="92" t="s">
        <v>162</v>
      </c>
      <c r="R33" s="45" t="s">
        <v>165</v>
      </c>
      <c r="S33" s="45">
        <v>0</v>
      </c>
      <c r="T33" s="45" t="s">
        <v>15</v>
      </c>
      <c r="U33" s="58">
        <v>7820000</v>
      </c>
      <c r="V33" s="74">
        <f t="shared" si="1"/>
        <v>36493333</v>
      </c>
      <c r="W33" s="50">
        <v>220</v>
      </c>
      <c r="X33" s="45" t="s">
        <v>153</v>
      </c>
      <c r="Y33" s="44">
        <v>43111</v>
      </c>
      <c r="Z33" s="44">
        <v>43332</v>
      </c>
      <c r="AA33" s="51"/>
      <c r="AB33" s="51" t="s">
        <v>904</v>
      </c>
      <c r="AC33" s="45"/>
      <c r="AD33" s="45"/>
      <c r="AE33" s="45" t="s">
        <v>165</v>
      </c>
      <c r="AF33" s="45" t="s">
        <v>489</v>
      </c>
      <c r="AG33" s="45" t="s">
        <v>955</v>
      </c>
      <c r="AH33" s="52">
        <v>1</v>
      </c>
      <c r="AI33" s="52">
        <v>1</v>
      </c>
      <c r="AJ33" s="53" t="s">
        <v>687</v>
      </c>
      <c r="AK33" s="101">
        <v>0</v>
      </c>
      <c r="AL33" s="96"/>
      <c r="AM33" s="96"/>
      <c r="AN33" s="97"/>
    </row>
    <row r="34" spans="2:40" ht="156.75" x14ac:dyDescent="0.2">
      <c r="B34" s="43">
        <v>2018</v>
      </c>
      <c r="C34" s="44">
        <v>43110</v>
      </c>
      <c r="D34" s="45" t="s">
        <v>29</v>
      </c>
      <c r="E34" s="45" t="s">
        <v>591</v>
      </c>
      <c r="F34" s="46" t="s">
        <v>384</v>
      </c>
      <c r="G34" s="45" t="s">
        <v>31</v>
      </c>
      <c r="H34" s="45" t="s">
        <v>166</v>
      </c>
      <c r="I34" s="47" t="s">
        <v>62</v>
      </c>
      <c r="J34" s="45" t="s">
        <v>540</v>
      </c>
      <c r="K34" s="48">
        <v>1012370432</v>
      </c>
      <c r="L34" s="45" t="s">
        <v>183</v>
      </c>
      <c r="M34" s="45" t="s">
        <v>167</v>
      </c>
      <c r="N34" s="48" t="s">
        <v>296</v>
      </c>
      <c r="O34" s="48" t="s">
        <v>297</v>
      </c>
      <c r="P34" s="71">
        <v>33000000</v>
      </c>
      <c r="Q34" s="92" t="s">
        <v>162</v>
      </c>
      <c r="R34" s="45" t="s">
        <v>165</v>
      </c>
      <c r="S34" s="45">
        <v>0</v>
      </c>
      <c r="T34" s="45" t="s">
        <v>16</v>
      </c>
      <c r="U34" s="49"/>
      <c r="V34" s="74">
        <f t="shared" si="1"/>
        <v>33000000</v>
      </c>
      <c r="W34" s="50">
        <v>220</v>
      </c>
      <c r="X34" s="45" t="s">
        <v>153</v>
      </c>
      <c r="Y34" s="44">
        <v>43111</v>
      </c>
      <c r="Z34" s="44">
        <v>43332</v>
      </c>
      <c r="AA34" s="51" t="s">
        <v>454</v>
      </c>
      <c r="AB34" s="54">
        <v>43336</v>
      </c>
      <c r="AC34" s="45"/>
      <c r="AD34" s="45"/>
      <c r="AE34" s="45" t="s">
        <v>165</v>
      </c>
      <c r="AF34" s="45" t="s">
        <v>162</v>
      </c>
      <c r="AG34" s="45" t="s">
        <v>112</v>
      </c>
      <c r="AH34" s="52">
        <v>1</v>
      </c>
      <c r="AI34" s="52">
        <v>1</v>
      </c>
      <c r="AJ34" s="53" t="s">
        <v>687</v>
      </c>
      <c r="AK34" s="101">
        <v>0</v>
      </c>
      <c r="AL34" s="101"/>
      <c r="AM34" s="101"/>
      <c r="AN34" s="97"/>
    </row>
    <row r="35" spans="2:40" ht="28.5" x14ac:dyDescent="0.25">
      <c r="B35" s="43">
        <v>2018</v>
      </c>
      <c r="C35" s="45" t="s">
        <v>30</v>
      </c>
      <c r="D35" s="45" t="s">
        <v>30</v>
      </c>
      <c r="E35" s="45" t="s">
        <v>30</v>
      </c>
      <c r="F35" s="46" t="s">
        <v>385</v>
      </c>
      <c r="G35" s="45" t="s">
        <v>30</v>
      </c>
      <c r="H35" s="45" t="s">
        <v>30</v>
      </c>
      <c r="I35" s="45" t="s">
        <v>30</v>
      </c>
      <c r="J35" s="45" t="s">
        <v>30</v>
      </c>
      <c r="K35" s="45" t="s">
        <v>30</v>
      </c>
      <c r="L35" s="45" t="s">
        <v>30</v>
      </c>
      <c r="M35" s="45" t="s">
        <v>30</v>
      </c>
      <c r="N35" s="45" t="s">
        <v>30</v>
      </c>
      <c r="O35" s="45" t="s">
        <v>30</v>
      </c>
      <c r="P35" s="45" t="s">
        <v>30</v>
      </c>
      <c r="Q35" s="45" t="s">
        <v>30</v>
      </c>
      <c r="R35" s="45" t="s">
        <v>30</v>
      </c>
      <c r="S35" s="45" t="s">
        <v>30</v>
      </c>
      <c r="T35" s="45" t="s">
        <v>30</v>
      </c>
      <c r="U35" s="45" t="s">
        <v>30</v>
      </c>
      <c r="V35" s="45" t="s">
        <v>30</v>
      </c>
      <c r="W35" s="45" t="s">
        <v>30</v>
      </c>
      <c r="X35" s="45" t="s">
        <v>30</v>
      </c>
      <c r="Y35" s="45" t="s">
        <v>30</v>
      </c>
      <c r="Z35" s="45" t="s">
        <v>30</v>
      </c>
      <c r="AA35" s="45" t="s">
        <v>30</v>
      </c>
      <c r="AB35" s="45" t="s">
        <v>30</v>
      </c>
      <c r="AC35" s="45" t="s">
        <v>30</v>
      </c>
      <c r="AD35" s="45" t="s">
        <v>30</v>
      </c>
      <c r="AE35" s="45" t="s">
        <v>30</v>
      </c>
      <c r="AF35" s="45" t="s">
        <v>30</v>
      </c>
      <c r="AG35" s="45" t="s">
        <v>30</v>
      </c>
      <c r="AH35" s="45" t="s">
        <v>30</v>
      </c>
      <c r="AI35" s="45" t="s">
        <v>30</v>
      </c>
      <c r="AJ35" s="45" t="s">
        <v>30</v>
      </c>
      <c r="AK35" s="45" t="s">
        <v>30</v>
      </c>
      <c r="AL35" s="45" t="s">
        <v>30</v>
      </c>
      <c r="AM35" s="45" t="s">
        <v>30</v>
      </c>
      <c r="AN35" s="45" t="s">
        <v>30</v>
      </c>
    </row>
    <row r="36" spans="2:40" ht="114" x14ac:dyDescent="0.2">
      <c r="B36" s="43">
        <v>2018</v>
      </c>
      <c r="C36" s="44">
        <v>43105</v>
      </c>
      <c r="D36" s="45" t="s">
        <v>29</v>
      </c>
      <c r="E36" s="45" t="s">
        <v>592</v>
      </c>
      <c r="F36" s="46" t="s">
        <v>386</v>
      </c>
      <c r="G36" s="45" t="s">
        <v>31</v>
      </c>
      <c r="H36" s="45" t="s">
        <v>166</v>
      </c>
      <c r="I36" s="47" t="s">
        <v>63</v>
      </c>
      <c r="J36" s="45" t="s">
        <v>122</v>
      </c>
      <c r="K36" s="48">
        <v>52211430</v>
      </c>
      <c r="L36" s="45" t="s">
        <v>183</v>
      </c>
      <c r="M36" s="45" t="s">
        <v>167</v>
      </c>
      <c r="N36" s="48" t="s">
        <v>294</v>
      </c>
      <c r="O36" s="48" t="s">
        <v>295</v>
      </c>
      <c r="P36" s="71">
        <v>34466667</v>
      </c>
      <c r="Q36" s="92" t="s">
        <v>162</v>
      </c>
      <c r="R36" s="45" t="s">
        <v>165</v>
      </c>
      <c r="S36" s="45">
        <v>0</v>
      </c>
      <c r="T36" s="45" t="s">
        <v>16</v>
      </c>
      <c r="U36" s="49"/>
      <c r="V36" s="74">
        <f t="shared" ref="V36:V42" si="2">+P36+U36</f>
        <v>34466667</v>
      </c>
      <c r="W36" s="50">
        <v>220</v>
      </c>
      <c r="X36" s="45" t="s">
        <v>153</v>
      </c>
      <c r="Y36" s="44">
        <v>43109</v>
      </c>
      <c r="Z36" s="44">
        <v>43330</v>
      </c>
      <c r="AA36" s="51"/>
      <c r="AB36" s="51"/>
      <c r="AC36" s="45"/>
      <c r="AD36" s="45"/>
      <c r="AE36" s="45" t="s">
        <v>165</v>
      </c>
      <c r="AF36" s="45" t="s">
        <v>162</v>
      </c>
      <c r="AG36" s="45" t="s">
        <v>176</v>
      </c>
      <c r="AH36" s="52">
        <v>1</v>
      </c>
      <c r="AI36" s="52">
        <v>1</v>
      </c>
      <c r="AJ36" s="53" t="s">
        <v>687</v>
      </c>
      <c r="AK36" s="101">
        <v>0</v>
      </c>
      <c r="AL36" s="101"/>
      <c r="AM36" s="101"/>
      <c r="AN36" s="97"/>
    </row>
    <row r="37" spans="2:40" ht="71.25" x14ac:dyDescent="0.2">
      <c r="B37" s="43">
        <v>2018</v>
      </c>
      <c r="C37" s="44">
        <v>43112</v>
      </c>
      <c r="D37" s="45" t="s">
        <v>29</v>
      </c>
      <c r="E37" s="45" t="s">
        <v>593</v>
      </c>
      <c r="F37" s="46" t="s">
        <v>387</v>
      </c>
      <c r="G37" s="45" t="s">
        <v>31</v>
      </c>
      <c r="H37" s="45" t="s">
        <v>166</v>
      </c>
      <c r="I37" s="47" t="s">
        <v>64</v>
      </c>
      <c r="J37" s="45" t="s">
        <v>349</v>
      </c>
      <c r="K37" s="48">
        <v>1026578776</v>
      </c>
      <c r="L37" s="45" t="s">
        <v>183</v>
      </c>
      <c r="M37" s="45" t="s">
        <v>167</v>
      </c>
      <c r="N37" s="48" t="s">
        <v>293</v>
      </c>
      <c r="O37" s="48" t="s">
        <v>220</v>
      </c>
      <c r="P37" s="71">
        <v>16133333</v>
      </c>
      <c r="Q37" s="92" t="s">
        <v>162</v>
      </c>
      <c r="R37" s="45" t="s">
        <v>165</v>
      </c>
      <c r="S37" s="45">
        <v>0</v>
      </c>
      <c r="T37" s="45" t="s">
        <v>16</v>
      </c>
      <c r="U37" s="49"/>
      <c r="V37" s="74">
        <f t="shared" si="2"/>
        <v>16133333</v>
      </c>
      <c r="W37" s="50">
        <v>220</v>
      </c>
      <c r="X37" s="45" t="s">
        <v>153</v>
      </c>
      <c r="Y37" s="44">
        <v>43124</v>
      </c>
      <c r="Z37" s="44">
        <v>43345</v>
      </c>
      <c r="AA37" s="51"/>
      <c r="AB37" s="51"/>
      <c r="AC37" s="45"/>
      <c r="AD37" s="45"/>
      <c r="AE37" s="45" t="s">
        <v>165</v>
      </c>
      <c r="AF37" s="45" t="s">
        <v>162</v>
      </c>
      <c r="AG37" s="45" t="s">
        <v>176</v>
      </c>
      <c r="AH37" s="52">
        <v>1</v>
      </c>
      <c r="AI37" s="52">
        <v>1</v>
      </c>
      <c r="AJ37" s="53" t="s">
        <v>687</v>
      </c>
      <c r="AK37" s="101">
        <v>0</v>
      </c>
      <c r="AL37" s="101"/>
      <c r="AM37" s="101"/>
      <c r="AN37" s="97"/>
    </row>
    <row r="38" spans="2:40" ht="57" x14ac:dyDescent="0.2">
      <c r="B38" s="43">
        <v>2018</v>
      </c>
      <c r="C38" s="44">
        <v>43115</v>
      </c>
      <c r="D38" s="45" t="s">
        <v>29</v>
      </c>
      <c r="E38" s="45" t="s">
        <v>594</v>
      </c>
      <c r="F38" s="46" t="s">
        <v>388</v>
      </c>
      <c r="G38" s="45" t="s">
        <v>31</v>
      </c>
      <c r="H38" s="45" t="s">
        <v>166</v>
      </c>
      <c r="I38" s="47" t="s">
        <v>65</v>
      </c>
      <c r="J38" s="45" t="s">
        <v>123</v>
      </c>
      <c r="K38" s="48">
        <v>52231511</v>
      </c>
      <c r="L38" s="45" t="s">
        <v>183</v>
      </c>
      <c r="M38" s="45" t="s">
        <v>167</v>
      </c>
      <c r="N38" s="48" t="s">
        <v>292</v>
      </c>
      <c r="O38" s="48" t="s">
        <v>345</v>
      </c>
      <c r="P38" s="71">
        <v>19433333</v>
      </c>
      <c r="Q38" s="92" t="s">
        <v>162</v>
      </c>
      <c r="R38" s="45" t="s">
        <v>165</v>
      </c>
      <c r="S38" s="45">
        <v>0</v>
      </c>
      <c r="T38" s="45" t="s">
        <v>16</v>
      </c>
      <c r="U38" s="49"/>
      <c r="V38" s="74">
        <f t="shared" si="2"/>
        <v>19433333</v>
      </c>
      <c r="W38" s="50">
        <v>220</v>
      </c>
      <c r="X38" s="45" t="s">
        <v>153</v>
      </c>
      <c r="Y38" s="44">
        <v>43124</v>
      </c>
      <c r="Z38" s="44">
        <v>43345</v>
      </c>
      <c r="AA38" s="51"/>
      <c r="AB38" s="51"/>
      <c r="AC38" s="45"/>
      <c r="AD38" s="45"/>
      <c r="AE38" s="45" t="s">
        <v>165</v>
      </c>
      <c r="AF38" s="45" t="s">
        <v>162</v>
      </c>
      <c r="AG38" s="45" t="s">
        <v>176</v>
      </c>
      <c r="AH38" s="52">
        <v>1</v>
      </c>
      <c r="AI38" s="52">
        <v>1</v>
      </c>
      <c r="AJ38" s="53" t="s">
        <v>687</v>
      </c>
      <c r="AK38" s="101">
        <v>0</v>
      </c>
      <c r="AL38" s="101"/>
      <c r="AM38" s="101"/>
      <c r="AN38" s="97"/>
    </row>
    <row r="39" spans="2:40" ht="57" x14ac:dyDescent="0.2">
      <c r="B39" s="43">
        <v>2018</v>
      </c>
      <c r="C39" s="44">
        <v>43110</v>
      </c>
      <c r="D39" s="45" t="s">
        <v>29</v>
      </c>
      <c r="E39" s="45" t="s">
        <v>595</v>
      </c>
      <c r="F39" s="46" t="s">
        <v>389</v>
      </c>
      <c r="G39" s="45" t="s">
        <v>31</v>
      </c>
      <c r="H39" s="45" t="s">
        <v>166</v>
      </c>
      <c r="I39" s="47" t="s">
        <v>66</v>
      </c>
      <c r="J39" s="45" t="s">
        <v>124</v>
      </c>
      <c r="K39" s="48">
        <v>1030521003</v>
      </c>
      <c r="L39" s="45" t="s">
        <v>183</v>
      </c>
      <c r="M39" s="45" t="s">
        <v>167</v>
      </c>
      <c r="N39" s="48" t="s">
        <v>290</v>
      </c>
      <c r="O39" s="48" t="s">
        <v>291</v>
      </c>
      <c r="P39" s="71">
        <v>14373333</v>
      </c>
      <c r="Q39" s="92" t="s">
        <v>162</v>
      </c>
      <c r="R39" s="45" t="s">
        <v>165</v>
      </c>
      <c r="S39" s="45">
        <v>0</v>
      </c>
      <c r="T39" s="45" t="s">
        <v>16</v>
      </c>
      <c r="U39" s="49"/>
      <c r="V39" s="74">
        <f t="shared" si="2"/>
        <v>14373333</v>
      </c>
      <c r="W39" s="50">
        <v>220</v>
      </c>
      <c r="X39" s="45" t="s">
        <v>153</v>
      </c>
      <c r="Y39" s="44">
        <v>43111</v>
      </c>
      <c r="Z39" s="44">
        <v>43332</v>
      </c>
      <c r="AA39" s="51"/>
      <c r="AB39" s="51"/>
      <c r="AC39" s="45"/>
      <c r="AD39" s="45"/>
      <c r="AE39" s="45" t="s">
        <v>165</v>
      </c>
      <c r="AF39" s="45" t="s">
        <v>162</v>
      </c>
      <c r="AG39" s="45" t="s">
        <v>176</v>
      </c>
      <c r="AH39" s="52">
        <v>1</v>
      </c>
      <c r="AI39" s="52">
        <v>1</v>
      </c>
      <c r="AJ39" s="53" t="s">
        <v>687</v>
      </c>
      <c r="AK39" s="101">
        <v>0</v>
      </c>
      <c r="AL39" s="101"/>
      <c r="AM39" s="101"/>
      <c r="AN39" s="97"/>
    </row>
    <row r="40" spans="2:40" ht="171" x14ac:dyDescent="0.2">
      <c r="B40" s="43">
        <v>2018</v>
      </c>
      <c r="C40" s="44">
        <v>43112</v>
      </c>
      <c r="D40" s="45" t="s">
        <v>29</v>
      </c>
      <c r="E40" s="45" t="s">
        <v>596</v>
      </c>
      <c r="F40" s="46" t="s">
        <v>390</v>
      </c>
      <c r="G40" s="45" t="s">
        <v>31</v>
      </c>
      <c r="H40" s="45" t="s">
        <v>166</v>
      </c>
      <c r="I40" s="47" t="s">
        <v>50</v>
      </c>
      <c r="J40" s="45" t="s">
        <v>125</v>
      </c>
      <c r="K40" s="48">
        <v>19271225</v>
      </c>
      <c r="L40" s="45" t="s">
        <v>183</v>
      </c>
      <c r="M40" s="45" t="s">
        <v>167</v>
      </c>
      <c r="N40" s="48" t="s">
        <v>288</v>
      </c>
      <c r="O40" s="48" t="s">
        <v>289</v>
      </c>
      <c r="P40" s="71">
        <v>16414053</v>
      </c>
      <c r="Q40" s="92" t="s">
        <v>162</v>
      </c>
      <c r="R40" s="45" t="s">
        <v>165</v>
      </c>
      <c r="S40" s="45">
        <v>0</v>
      </c>
      <c r="T40" s="45" t="s">
        <v>16</v>
      </c>
      <c r="U40" s="49"/>
      <c r="V40" s="74">
        <f t="shared" si="2"/>
        <v>16414053</v>
      </c>
      <c r="W40" s="50">
        <v>220</v>
      </c>
      <c r="X40" s="45" t="s">
        <v>153</v>
      </c>
      <c r="Y40" s="44">
        <v>43115</v>
      </c>
      <c r="Z40" s="44">
        <v>43336</v>
      </c>
      <c r="AA40" s="51"/>
      <c r="AB40" s="51"/>
      <c r="AC40" s="45"/>
      <c r="AD40" s="45"/>
      <c r="AE40" s="45" t="s">
        <v>165</v>
      </c>
      <c r="AF40" s="45" t="s">
        <v>162</v>
      </c>
      <c r="AG40" s="45" t="s">
        <v>139</v>
      </c>
      <c r="AH40" s="52">
        <v>0.99552036294753043</v>
      </c>
      <c r="AI40" s="52">
        <v>1</v>
      </c>
      <c r="AJ40" s="53" t="s">
        <v>687</v>
      </c>
      <c r="AK40" s="101">
        <v>0</v>
      </c>
      <c r="AL40" s="101"/>
      <c r="AM40" s="101"/>
      <c r="AN40" s="97"/>
    </row>
    <row r="41" spans="2:40" ht="171" x14ac:dyDescent="0.2">
      <c r="B41" s="43">
        <v>2018</v>
      </c>
      <c r="C41" s="44">
        <v>43115</v>
      </c>
      <c r="D41" s="45" t="s">
        <v>29</v>
      </c>
      <c r="E41" s="45" t="s">
        <v>597</v>
      </c>
      <c r="F41" s="46" t="s">
        <v>391</v>
      </c>
      <c r="G41" s="45" t="s">
        <v>31</v>
      </c>
      <c r="H41" s="45" t="s">
        <v>166</v>
      </c>
      <c r="I41" s="47" t="s">
        <v>67</v>
      </c>
      <c r="J41" s="45" t="s">
        <v>126</v>
      </c>
      <c r="K41" s="48">
        <v>4090379</v>
      </c>
      <c r="L41" s="45" t="s">
        <v>183</v>
      </c>
      <c r="M41" s="45" t="s">
        <v>167</v>
      </c>
      <c r="N41" s="48" t="s">
        <v>286</v>
      </c>
      <c r="O41" s="48" t="s">
        <v>287</v>
      </c>
      <c r="P41" s="71">
        <v>16414053</v>
      </c>
      <c r="Q41" s="92" t="s">
        <v>162</v>
      </c>
      <c r="R41" s="45" t="s">
        <v>165</v>
      </c>
      <c r="S41" s="45">
        <v>0</v>
      </c>
      <c r="T41" s="45" t="s">
        <v>16</v>
      </c>
      <c r="U41" s="49"/>
      <c r="V41" s="74">
        <f t="shared" si="2"/>
        <v>16414053</v>
      </c>
      <c r="W41" s="50">
        <v>220</v>
      </c>
      <c r="X41" s="45" t="s">
        <v>153</v>
      </c>
      <c r="Y41" s="44">
        <v>43125</v>
      </c>
      <c r="Z41" s="44">
        <v>43346</v>
      </c>
      <c r="AA41" s="51"/>
      <c r="AB41" s="51"/>
      <c r="AC41" s="45"/>
      <c r="AD41" s="45"/>
      <c r="AE41" s="45" t="s">
        <v>165</v>
      </c>
      <c r="AF41" s="45" t="s">
        <v>162</v>
      </c>
      <c r="AG41" s="45" t="s">
        <v>139</v>
      </c>
      <c r="AH41" s="52">
        <v>1</v>
      </c>
      <c r="AI41" s="52">
        <v>1</v>
      </c>
      <c r="AJ41" s="53" t="s">
        <v>687</v>
      </c>
      <c r="AK41" s="101">
        <v>0</v>
      </c>
      <c r="AL41" s="101"/>
      <c r="AM41" s="101"/>
      <c r="AN41" s="97"/>
    </row>
    <row r="42" spans="2:40" ht="171" x14ac:dyDescent="0.2">
      <c r="B42" s="43">
        <v>2018</v>
      </c>
      <c r="C42" s="44">
        <v>43110</v>
      </c>
      <c r="D42" s="45" t="s">
        <v>29</v>
      </c>
      <c r="E42" s="45" t="s">
        <v>598</v>
      </c>
      <c r="F42" s="46" t="s">
        <v>392</v>
      </c>
      <c r="G42" s="45" t="s">
        <v>31</v>
      </c>
      <c r="H42" s="45" t="s">
        <v>166</v>
      </c>
      <c r="I42" s="47" t="s">
        <v>67</v>
      </c>
      <c r="J42" s="45" t="s">
        <v>127</v>
      </c>
      <c r="K42" s="48">
        <v>79816851</v>
      </c>
      <c r="L42" s="45" t="s">
        <v>183</v>
      </c>
      <c r="M42" s="45" t="s">
        <v>167</v>
      </c>
      <c r="N42" s="48" t="s">
        <v>284</v>
      </c>
      <c r="O42" s="48" t="s">
        <v>285</v>
      </c>
      <c r="P42" s="71">
        <v>16414053</v>
      </c>
      <c r="Q42" s="92" t="s">
        <v>162</v>
      </c>
      <c r="R42" s="45" t="s">
        <v>165</v>
      </c>
      <c r="S42" s="45">
        <v>0</v>
      </c>
      <c r="T42" s="45" t="s">
        <v>16</v>
      </c>
      <c r="U42" s="49"/>
      <c r="V42" s="74">
        <f t="shared" si="2"/>
        <v>16414053</v>
      </c>
      <c r="W42" s="50">
        <v>220</v>
      </c>
      <c r="X42" s="45" t="s">
        <v>153</v>
      </c>
      <c r="Y42" s="44">
        <v>43124</v>
      </c>
      <c r="Z42" s="44">
        <v>43345</v>
      </c>
      <c r="AA42" s="51"/>
      <c r="AB42" s="51"/>
      <c r="AC42" s="45"/>
      <c r="AD42" s="45"/>
      <c r="AE42" s="45" t="s">
        <v>165</v>
      </c>
      <c r="AF42" s="45" t="s">
        <v>162</v>
      </c>
      <c r="AG42" s="45" t="s">
        <v>139</v>
      </c>
      <c r="AH42" s="52">
        <v>1</v>
      </c>
      <c r="AI42" s="52">
        <v>1</v>
      </c>
      <c r="AJ42" s="53" t="s">
        <v>687</v>
      </c>
      <c r="AK42" s="101">
        <v>0</v>
      </c>
      <c r="AL42" s="101"/>
      <c r="AM42" s="101"/>
      <c r="AN42" s="97"/>
    </row>
    <row r="43" spans="2:40" ht="28.5" x14ac:dyDescent="0.25">
      <c r="B43" s="43">
        <v>2018</v>
      </c>
      <c r="C43" s="45" t="s">
        <v>30</v>
      </c>
      <c r="D43" s="45" t="s">
        <v>30</v>
      </c>
      <c r="E43" s="45" t="s">
        <v>30</v>
      </c>
      <c r="F43" s="46" t="s">
        <v>431</v>
      </c>
      <c r="G43" s="45" t="s">
        <v>30</v>
      </c>
      <c r="H43" s="45" t="s">
        <v>30</v>
      </c>
      <c r="I43" s="45" t="s">
        <v>30</v>
      </c>
      <c r="J43" s="45" t="s">
        <v>30</v>
      </c>
      <c r="K43" s="45" t="s">
        <v>30</v>
      </c>
      <c r="L43" s="45" t="s">
        <v>30</v>
      </c>
      <c r="M43" s="45" t="s">
        <v>30</v>
      </c>
      <c r="N43" s="45" t="s">
        <v>30</v>
      </c>
      <c r="O43" s="45" t="s">
        <v>30</v>
      </c>
      <c r="P43" s="45" t="s">
        <v>30</v>
      </c>
      <c r="Q43" s="45" t="s">
        <v>30</v>
      </c>
      <c r="R43" s="45" t="s">
        <v>30</v>
      </c>
      <c r="S43" s="45" t="s">
        <v>30</v>
      </c>
      <c r="T43" s="45" t="s">
        <v>30</v>
      </c>
      <c r="U43" s="45" t="s">
        <v>30</v>
      </c>
      <c r="V43" s="45" t="s">
        <v>30</v>
      </c>
      <c r="W43" s="45" t="s">
        <v>30</v>
      </c>
      <c r="X43" s="45" t="s">
        <v>30</v>
      </c>
      <c r="Y43" s="45" t="s">
        <v>30</v>
      </c>
      <c r="Z43" s="45" t="s">
        <v>30</v>
      </c>
      <c r="AA43" s="45" t="s">
        <v>30</v>
      </c>
      <c r="AB43" s="45" t="s">
        <v>30</v>
      </c>
      <c r="AC43" s="45" t="s">
        <v>30</v>
      </c>
      <c r="AD43" s="45" t="s">
        <v>30</v>
      </c>
      <c r="AE43" s="45" t="s">
        <v>30</v>
      </c>
      <c r="AF43" s="45" t="s">
        <v>30</v>
      </c>
      <c r="AG43" s="45" t="s">
        <v>30</v>
      </c>
      <c r="AH43" s="45" t="s">
        <v>30</v>
      </c>
      <c r="AI43" s="45" t="s">
        <v>30</v>
      </c>
      <c r="AJ43" s="45" t="s">
        <v>30</v>
      </c>
      <c r="AK43" s="45" t="s">
        <v>30</v>
      </c>
      <c r="AL43" s="45" t="s">
        <v>30</v>
      </c>
      <c r="AM43" s="45" t="s">
        <v>30</v>
      </c>
      <c r="AN43" s="45" t="s">
        <v>30</v>
      </c>
    </row>
    <row r="44" spans="2:40" ht="171" x14ac:dyDescent="0.2">
      <c r="B44" s="43">
        <v>2018</v>
      </c>
      <c r="C44" s="44">
        <v>43115</v>
      </c>
      <c r="D44" s="45" t="s">
        <v>29</v>
      </c>
      <c r="E44" s="45" t="s">
        <v>599</v>
      </c>
      <c r="F44" s="46" t="s">
        <v>393</v>
      </c>
      <c r="G44" s="45" t="s">
        <v>31</v>
      </c>
      <c r="H44" s="45" t="s">
        <v>166</v>
      </c>
      <c r="I44" s="47" t="s">
        <v>67</v>
      </c>
      <c r="J44" s="45" t="s">
        <v>353</v>
      </c>
      <c r="K44" s="48">
        <v>1144188389</v>
      </c>
      <c r="L44" s="45" t="s">
        <v>183</v>
      </c>
      <c r="M44" s="45" t="s">
        <v>167</v>
      </c>
      <c r="N44" s="48" t="s">
        <v>221</v>
      </c>
      <c r="O44" s="48" t="s">
        <v>222</v>
      </c>
      <c r="P44" s="71">
        <v>16414053</v>
      </c>
      <c r="Q44" s="92" t="s">
        <v>162</v>
      </c>
      <c r="R44" s="45" t="s">
        <v>165</v>
      </c>
      <c r="S44" s="45">
        <v>0</v>
      </c>
      <c r="T44" s="45" t="s">
        <v>16</v>
      </c>
      <c r="U44" s="49"/>
      <c r="V44" s="74">
        <f t="shared" ref="V44:V53" si="3">+P44+U44</f>
        <v>16414053</v>
      </c>
      <c r="W44" s="50">
        <v>220</v>
      </c>
      <c r="X44" s="45" t="s">
        <v>153</v>
      </c>
      <c r="Y44" s="44">
        <v>43124</v>
      </c>
      <c r="Z44" s="44">
        <v>43345</v>
      </c>
      <c r="AA44" s="51"/>
      <c r="AB44" s="51"/>
      <c r="AC44" s="45"/>
      <c r="AD44" s="45"/>
      <c r="AE44" s="45" t="s">
        <v>165</v>
      </c>
      <c r="AF44" s="45" t="s">
        <v>162</v>
      </c>
      <c r="AG44" s="45" t="s">
        <v>139</v>
      </c>
      <c r="AH44" s="52">
        <v>1</v>
      </c>
      <c r="AI44" s="52">
        <v>1</v>
      </c>
      <c r="AJ44" s="53" t="s">
        <v>687</v>
      </c>
      <c r="AK44" s="101">
        <v>0</v>
      </c>
      <c r="AL44" s="101"/>
      <c r="AM44" s="101"/>
      <c r="AN44" s="97"/>
    </row>
    <row r="45" spans="2:40" ht="142.5" x14ac:dyDescent="0.2">
      <c r="B45" s="43">
        <v>2018</v>
      </c>
      <c r="C45" s="44">
        <v>43115</v>
      </c>
      <c r="D45" s="45" t="s">
        <v>29</v>
      </c>
      <c r="E45" s="45" t="s">
        <v>600</v>
      </c>
      <c r="F45" s="46" t="s">
        <v>394</v>
      </c>
      <c r="G45" s="45" t="s">
        <v>31</v>
      </c>
      <c r="H45" s="45" t="s">
        <v>166</v>
      </c>
      <c r="I45" s="47" t="s">
        <v>68</v>
      </c>
      <c r="J45" s="45" t="s">
        <v>128</v>
      </c>
      <c r="K45" s="48">
        <v>79358856</v>
      </c>
      <c r="L45" s="45" t="s">
        <v>183</v>
      </c>
      <c r="M45" s="45" t="s">
        <v>167</v>
      </c>
      <c r="N45" s="48" t="s">
        <v>227</v>
      </c>
      <c r="O45" s="48" t="s">
        <v>228</v>
      </c>
      <c r="P45" s="71">
        <v>16133333</v>
      </c>
      <c r="Q45" s="92" t="s">
        <v>162</v>
      </c>
      <c r="R45" s="45" t="s">
        <v>165</v>
      </c>
      <c r="S45" s="45">
        <v>0</v>
      </c>
      <c r="T45" s="45" t="s">
        <v>16</v>
      </c>
      <c r="U45" s="49"/>
      <c r="V45" s="74">
        <f t="shared" si="3"/>
        <v>16133333</v>
      </c>
      <c r="W45" s="50">
        <v>220</v>
      </c>
      <c r="X45" s="45" t="s">
        <v>153</v>
      </c>
      <c r="Y45" s="44">
        <v>43124</v>
      </c>
      <c r="Z45" s="44">
        <v>43345</v>
      </c>
      <c r="AA45" s="51"/>
      <c r="AB45" s="51"/>
      <c r="AC45" s="45"/>
      <c r="AD45" s="45"/>
      <c r="AE45" s="45" t="s">
        <v>165</v>
      </c>
      <c r="AF45" s="45" t="s">
        <v>162</v>
      </c>
      <c r="AG45" s="45" t="s">
        <v>176</v>
      </c>
      <c r="AH45" s="52">
        <v>1</v>
      </c>
      <c r="AI45" s="52">
        <v>1</v>
      </c>
      <c r="AJ45" s="53" t="s">
        <v>687</v>
      </c>
      <c r="AK45" s="101">
        <v>0</v>
      </c>
      <c r="AL45" s="101"/>
      <c r="AM45" s="101"/>
      <c r="AN45" s="97"/>
    </row>
    <row r="46" spans="2:40" ht="71.25" x14ac:dyDescent="0.2">
      <c r="B46" s="43">
        <v>2018</v>
      </c>
      <c r="C46" s="44">
        <v>43110</v>
      </c>
      <c r="D46" s="45" t="s">
        <v>29</v>
      </c>
      <c r="E46" s="45" t="s">
        <v>902</v>
      </c>
      <c r="F46" s="46" t="s">
        <v>395</v>
      </c>
      <c r="G46" s="45" t="s">
        <v>31</v>
      </c>
      <c r="H46" s="45" t="s">
        <v>166</v>
      </c>
      <c r="I46" s="47" t="s">
        <v>69</v>
      </c>
      <c r="J46" s="45" t="s">
        <v>129</v>
      </c>
      <c r="K46" s="48">
        <v>52900765</v>
      </c>
      <c r="L46" s="45" t="s">
        <v>183</v>
      </c>
      <c r="M46" s="45" t="s">
        <v>167</v>
      </c>
      <c r="N46" s="48" t="s">
        <v>223</v>
      </c>
      <c r="O46" s="48" t="s">
        <v>224</v>
      </c>
      <c r="P46" s="71">
        <v>20533333</v>
      </c>
      <c r="Q46" s="92" t="s">
        <v>162</v>
      </c>
      <c r="R46" s="45" t="s">
        <v>165</v>
      </c>
      <c r="S46" s="45">
        <v>0</v>
      </c>
      <c r="T46" s="45" t="s">
        <v>16</v>
      </c>
      <c r="U46" s="49"/>
      <c r="V46" s="74">
        <f t="shared" si="3"/>
        <v>20533333</v>
      </c>
      <c r="W46" s="50">
        <v>220</v>
      </c>
      <c r="X46" s="45" t="s">
        <v>461</v>
      </c>
      <c r="Y46" s="44">
        <v>43111</v>
      </c>
      <c r="Z46" s="44">
        <v>43332</v>
      </c>
      <c r="AA46" s="45" t="s">
        <v>462</v>
      </c>
      <c r="AB46" s="56" t="s">
        <v>1177</v>
      </c>
      <c r="AC46" s="127">
        <v>43392</v>
      </c>
      <c r="AD46" s="45"/>
      <c r="AE46" s="45" t="s">
        <v>165</v>
      </c>
      <c r="AF46" s="45" t="s">
        <v>162</v>
      </c>
      <c r="AG46" s="45" t="s">
        <v>471</v>
      </c>
      <c r="AH46" s="52">
        <v>0.49090909887839446</v>
      </c>
      <c r="AI46" s="52">
        <v>0.49</v>
      </c>
      <c r="AJ46" s="53" t="s">
        <v>164</v>
      </c>
      <c r="AK46" s="101">
        <v>0</v>
      </c>
      <c r="AL46" s="101"/>
      <c r="AM46" s="101"/>
      <c r="AN46" s="97"/>
    </row>
    <row r="47" spans="2:40" ht="128.25" x14ac:dyDescent="0.2">
      <c r="B47" s="43">
        <v>2018</v>
      </c>
      <c r="C47" s="44">
        <v>43125</v>
      </c>
      <c r="D47" s="45" t="s">
        <v>29</v>
      </c>
      <c r="E47" s="45" t="s">
        <v>601</v>
      </c>
      <c r="F47" s="46" t="s">
        <v>396</v>
      </c>
      <c r="G47" s="45" t="s">
        <v>31</v>
      </c>
      <c r="H47" s="45" t="s">
        <v>166</v>
      </c>
      <c r="I47" s="47" t="s">
        <v>70</v>
      </c>
      <c r="J47" s="45" t="s">
        <v>130</v>
      </c>
      <c r="K47" s="48">
        <v>1032445235</v>
      </c>
      <c r="L47" s="45" t="s">
        <v>183</v>
      </c>
      <c r="M47" s="45" t="s">
        <v>172</v>
      </c>
      <c r="N47" s="48" t="s">
        <v>225</v>
      </c>
      <c r="O47" s="48" t="s">
        <v>226</v>
      </c>
      <c r="P47" s="71">
        <v>18333333</v>
      </c>
      <c r="Q47" s="92" t="s">
        <v>162</v>
      </c>
      <c r="R47" s="45" t="s">
        <v>165</v>
      </c>
      <c r="S47" s="45">
        <v>0</v>
      </c>
      <c r="T47" s="45" t="s">
        <v>16</v>
      </c>
      <c r="U47" s="49"/>
      <c r="V47" s="74">
        <f t="shared" si="3"/>
        <v>18333333</v>
      </c>
      <c r="W47" s="50">
        <v>220</v>
      </c>
      <c r="X47" s="45" t="s">
        <v>153</v>
      </c>
      <c r="Y47" s="44">
        <v>43126</v>
      </c>
      <c r="Z47" s="44">
        <v>43347</v>
      </c>
      <c r="AA47" s="51"/>
      <c r="AB47" s="51"/>
      <c r="AC47" s="45"/>
      <c r="AD47" s="45"/>
      <c r="AE47" s="45" t="s">
        <v>165</v>
      </c>
      <c r="AF47" s="45" t="s">
        <v>162</v>
      </c>
      <c r="AG47" s="45" t="s">
        <v>139</v>
      </c>
      <c r="AH47" s="52">
        <v>1</v>
      </c>
      <c r="AI47" s="52">
        <v>1</v>
      </c>
      <c r="AJ47" s="53" t="s">
        <v>687</v>
      </c>
      <c r="AK47" s="101">
        <v>0</v>
      </c>
      <c r="AL47" s="101"/>
      <c r="AM47" s="101"/>
      <c r="AN47" s="97"/>
    </row>
    <row r="48" spans="2:40" ht="85.5" x14ac:dyDescent="0.2">
      <c r="B48" s="43">
        <v>2018</v>
      </c>
      <c r="C48" s="44">
        <v>43119</v>
      </c>
      <c r="D48" s="45" t="s">
        <v>29</v>
      </c>
      <c r="E48" s="45" t="s">
        <v>602</v>
      </c>
      <c r="F48" s="46" t="s">
        <v>437</v>
      </c>
      <c r="G48" s="45" t="s">
        <v>31</v>
      </c>
      <c r="H48" s="45" t="s">
        <v>166</v>
      </c>
      <c r="I48" s="47" t="s">
        <v>71</v>
      </c>
      <c r="J48" s="45" t="s">
        <v>131</v>
      </c>
      <c r="K48" s="48">
        <v>91071340</v>
      </c>
      <c r="L48" s="45" t="s">
        <v>183</v>
      </c>
      <c r="M48" s="45" t="s">
        <v>172</v>
      </c>
      <c r="N48" s="48" t="s">
        <v>229</v>
      </c>
      <c r="O48" s="48" t="s">
        <v>230</v>
      </c>
      <c r="P48" s="71">
        <v>16573333</v>
      </c>
      <c r="Q48" s="92" t="s">
        <v>162</v>
      </c>
      <c r="R48" s="45" t="s">
        <v>165</v>
      </c>
      <c r="S48" s="45">
        <v>0</v>
      </c>
      <c r="T48" s="45" t="s">
        <v>16</v>
      </c>
      <c r="U48" s="49"/>
      <c r="V48" s="74">
        <f t="shared" si="3"/>
        <v>16573333</v>
      </c>
      <c r="W48" s="50">
        <v>220</v>
      </c>
      <c r="X48" s="45" t="s">
        <v>153</v>
      </c>
      <c r="Y48" s="44">
        <v>43125</v>
      </c>
      <c r="Z48" s="44">
        <v>43346</v>
      </c>
      <c r="AA48" s="51" t="s">
        <v>454</v>
      </c>
      <c r="AB48" s="54">
        <v>43351</v>
      </c>
      <c r="AC48" s="45"/>
      <c r="AD48" s="45"/>
      <c r="AE48" s="45" t="s">
        <v>165</v>
      </c>
      <c r="AF48" s="45" t="s">
        <v>162</v>
      </c>
      <c r="AG48" s="45" t="s">
        <v>139</v>
      </c>
      <c r="AH48" s="52">
        <v>1</v>
      </c>
      <c r="AI48" s="52">
        <v>1</v>
      </c>
      <c r="AJ48" s="53" t="s">
        <v>687</v>
      </c>
      <c r="AK48" s="101">
        <v>0</v>
      </c>
      <c r="AL48" s="101"/>
      <c r="AM48" s="101"/>
      <c r="AN48" s="97"/>
    </row>
    <row r="49" spans="1:40" ht="44.25" x14ac:dyDescent="0.3">
      <c r="B49" s="43">
        <v>2018</v>
      </c>
      <c r="C49" s="44">
        <v>43115</v>
      </c>
      <c r="D49" s="45" t="s">
        <v>29</v>
      </c>
      <c r="E49" s="45" t="s">
        <v>603</v>
      </c>
      <c r="F49" s="46" t="s">
        <v>397</v>
      </c>
      <c r="G49" s="45" t="s">
        <v>31</v>
      </c>
      <c r="H49" s="45" t="s">
        <v>166</v>
      </c>
      <c r="I49" s="47" t="s">
        <v>72</v>
      </c>
      <c r="J49" s="45" t="s">
        <v>132</v>
      </c>
      <c r="K49" s="48">
        <v>1032656360</v>
      </c>
      <c r="L49" s="45" t="s">
        <v>183</v>
      </c>
      <c r="M49" s="45" t="s">
        <v>167</v>
      </c>
      <c r="N49" s="48" t="s">
        <v>231</v>
      </c>
      <c r="O49" s="48" t="s">
        <v>232</v>
      </c>
      <c r="P49" s="71">
        <v>13200000</v>
      </c>
      <c r="Q49" s="92" t="s">
        <v>162</v>
      </c>
      <c r="R49" s="45" t="s">
        <v>165</v>
      </c>
      <c r="S49" s="45">
        <v>0</v>
      </c>
      <c r="T49" s="45" t="s">
        <v>16</v>
      </c>
      <c r="U49" s="49"/>
      <c r="V49" s="74">
        <f t="shared" si="3"/>
        <v>13200000</v>
      </c>
      <c r="W49" s="50">
        <v>220</v>
      </c>
      <c r="X49" s="45" t="s">
        <v>153</v>
      </c>
      <c r="Y49" s="44">
        <v>43126</v>
      </c>
      <c r="Z49" s="44">
        <v>43347</v>
      </c>
      <c r="AA49" s="51"/>
      <c r="AB49" s="51"/>
      <c r="AC49" s="45"/>
      <c r="AD49" s="45"/>
      <c r="AE49" s="45" t="s">
        <v>165</v>
      </c>
      <c r="AF49" s="45" t="s">
        <v>162</v>
      </c>
      <c r="AG49" s="59"/>
      <c r="AH49" s="52">
        <v>1</v>
      </c>
      <c r="AI49" s="52">
        <v>1</v>
      </c>
      <c r="AJ49" s="53" t="s">
        <v>687</v>
      </c>
      <c r="AK49" s="101">
        <v>0</v>
      </c>
      <c r="AL49" s="101"/>
      <c r="AM49" s="101"/>
      <c r="AN49" s="97"/>
    </row>
    <row r="50" spans="1:40" ht="57" x14ac:dyDescent="0.2">
      <c r="B50" s="43">
        <v>2018</v>
      </c>
      <c r="C50" s="44">
        <v>43119</v>
      </c>
      <c r="D50" s="45" t="s">
        <v>29</v>
      </c>
      <c r="E50" s="45" t="s">
        <v>604</v>
      </c>
      <c r="F50" s="46" t="s">
        <v>398</v>
      </c>
      <c r="G50" s="45" t="s">
        <v>31</v>
      </c>
      <c r="H50" s="45" t="s">
        <v>166</v>
      </c>
      <c r="I50" s="47" t="s">
        <v>73</v>
      </c>
      <c r="J50" s="45" t="s">
        <v>133</v>
      </c>
      <c r="K50" s="48">
        <v>1033767652</v>
      </c>
      <c r="L50" s="45" t="s">
        <v>183</v>
      </c>
      <c r="M50" s="45" t="s">
        <v>167</v>
      </c>
      <c r="N50" s="48" t="s">
        <v>233</v>
      </c>
      <c r="O50" s="48" t="s">
        <v>234</v>
      </c>
      <c r="P50" s="71">
        <v>12466667</v>
      </c>
      <c r="Q50" s="92" t="s">
        <v>162</v>
      </c>
      <c r="R50" s="45" t="s">
        <v>165</v>
      </c>
      <c r="S50" s="45">
        <v>0</v>
      </c>
      <c r="T50" s="45" t="s">
        <v>16</v>
      </c>
      <c r="U50" s="49"/>
      <c r="V50" s="74">
        <f t="shared" si="3"/>
        <v>12466667</v>
      </c>
      <c r="W50" s="50">
        <v>220</v>
      </c>
      <c r="X50" s="45" t="s">
        <v>153</v>
      </c>
      <c r="Y50" s="44">
        <v>43125</v>
      </c>
      <c r="Z50" s="44">
        <v>43346</v>
      </c>
      <c r="AA50" s="51"/>
      <c r="AB50" s="51"/>
      <c r="AC50" s="45"/>
      <c r="AD50" s="45"/>
      <c r="AE50" s="45" t="s">
        <v>165</v>
      </c>
      <c r="AF50" s="45" t="s">
        <v>162</v>
      </c>
      <c r="AG50" s="45" t="s">
        <v>176</v>
      </c>
      <c r="AH50" s="52">
        <v>1</v>
      </c>
      <c r="AI50" s="52">
        <v>1</v>
      </c>
      <c r="AJ50" s="53" t="s">
        <v>687</v>
      </c>
      <c r="AK50" s="101">
        <v>0</v>
      </c>
      <c r="AL50" s="101"/>
      <c r="AM50" s="101"/>
      <c r="AN50" s="97"/>
    </row>
    <row r="51" spans="1:40" ht="71.25" x14ac:dyDescent="0.2">
      <c r="B51" s="43">
        <v>2018</v>
      </c>
      <c r="C51" s="44">
        <v>43115</v>
      </c>
      <c r="D51" s="45" t="s">
        <v>29</v>
      </c>
      <c r="E51" s="45" t="s">
        <v>605</v>
      </c>
      <c r="F51" s="46" t="s">
        <v>399</v>
      </c>
      <c r="G51" s="45" t="s">
        <v>31</v>
      </c>
      <c r="H51" s="45" t="s">
        <v>166</v>
      </c>
      <c r="I51" s="47" t="s">
        <v>74</v>
      </c>
      <c r="J51" s="45" t="s">
        <v>360</v>
      </c>
      <c r="K51" s="48">
        <v>1022943098</v>
      </c>
      <c r="L51" s="45" t="s">
        <v>183</v>
      </c>
      <c r="M51" s="45" t="s">
        <v>167</v>
      </c>
      <c r="N51" s="48" t="s">
        <v>236</v>
      </c>
      <c r="O51" s="48" t="s">
        <v>237</v>
      </c>
      <c r="P51" s="71">
        <v>13200000</v>
      </c>
      <c r="Q51" s="92" t="s">
        <v>162</v>
      </c>
      <c r="R51" s="45" t="s">
        <v>165</v>
      </c>
      <c r="S51" s="45">
        <v>0</v>
      </c>
      <c r="T51" s="45" t="s">
        <v>16</v>
      </c>
      <c r="U51" s="49"/>
      <c r="V51" s="74">
        <f t="shared" si="3"/>
        <v>13200000</v>
      </c>
      <c r="W51" s="50">
        <v>220</v>
      </c>
      <c r="X51" s="45" t="s">
        <v>159</v>
      </c>
      <c r="Y51" s="44">
        <v>43126</v>
      </c>
      <c r="Z51" s="44">
        <v>43347</v>
      </c>
      <c r="AA51" s="51"/>
      <c r="AB51" s="51"/>
      <c r="AC51" s="45"/>
      <c r="AD51" s="45"/>
      <c r="AE51" s="45" t="s">
        <v>165</v>
      </c>
      <c r="AF51" s="45" t="s">
        <v>162</v>
      </c>
      <c r="AG51" s="45" t="s">
        <v>178</v>
      </c>
      <c r="AH51" s="52">
        <v>1</v>
      </c>
      <c r="AI51" s="52">
        <v>1</v>
      </c>
      <c r="AJ51" s="53" t="s">
        <v>687</v>
      </c>
      <c r="AK51" s="101">
        <v>0</v>
      </c>
      <c r="AL51" s="101"/>
      <c r="AM51" s="101"/>
      <c r="AN51" s="97"/>
    </row>
    <row r="52" spans="1:40" ht="85.5" x14ac:dyDescent="0.2">
      <c r="B52" s="43">
        <v>2018</v>
      </c>
      <c r="C52" s="44">
        <v>43125</v>
      </c>
      <c r="D52" s="45" t="s">
        <v>29</v>
      </c>
      <c r="E52" s="45" t="s">
        <v>606</v>
      </c>
      <c r="F52" s="46" t="s">
        <v>400</v>
      </c>
      <c r="G52" s="45" t="s">
        <v>31</v>
      </c>
      <c r="H52" s="45" t="s">
        <v>166</v>
      </c>
      <c r="I52" s="47" t="s">
        <v>75</v>
      </c>
      <c r="J52" s="45" t="s">
        <v>361</v>
      </c>
      <c r="K52" s="48">
        <v>52763057</v>
      </c>
      <c r="L52" s="45" t="s">
        <v>183</v>
      </c>
      <c r="M52" s="45" t="s">
        <v>167</v>
      </c>
      <c r="N52" s="48" t="s">
        <v>235</v>
      </c>
      <c r="O52" s="48" t="s">
        <v>238</v>
      </c>
      <c r="P52" s="71">
        <v>34466667</v>
      </c>
      <c r="Q52" s="92" t="s">
        <v>162</v>
      </c>
      <c r="R52" s="45" t="s">
        <v>165</v>
      </c>
      <c r="S52" s="45">
        <v>0</v>
      </c>
      <c r="T52" s="45" t="s">
        <v>16</v>
      </c>
      <c r="U52" s="49"/>
      <c r="V52" s="74">
        <f t="shared" si="3"/>
        <v>34466667</v>
      </c>
      <c r="W52" s="50">
        <v>220</v>
      </c>
      <c r="X52" s="45" t="s">
        <v>159</v>
      </c>
      <c r="Y52" s="44">
        <v>43129</v>
      </c>
      <c r="Z52" s="44">
        <v>43350</v>
      </c>
      <c r="AA52" s="51"/>
      <c r="AB52" s="51"/>
      <c r="AC52" s="45"/>
      <c r="AD52" s="45"/>
      <c r="AE52" s="45" t="s">
        <v>165</v>
      </c>
      <c r="AF52" s="45" t="s">
        <v>162</v>
      </c>
      <c r="AG52" s="45" t="s">
        <v>953</v>
      </c>
      <c r="AH52" s="52">
        <v>0.99545453582732557</v>
      </c>
      <c r="AI52" s="52">
        <v>1</v>
      </c>
      <c r="AJ52" s="53" t="s">
        <v>687</v>
      </c>
      <c r="AK52" s="101">
        <v>0</v>
      </c>
      <c r="AL52" s="101"/>
      <c r="AM52" s="101"/>
      <c r="AN52" s="97"/>
    </row>
    <row r="53" spans="1:40" ht="228" x14ac:dyDescent="0.2">
      <c r="B53" s="43">
        <v>2018</v>
      </c>
      <c r="C53" s="44">
        <v>43125</v>
      </c>
      <c r="D53" s="45" t="s">
        <v>29</v>
      </c>
      <c r="E53" s="45" t="s">
        <v>607</v>
      </c>
      <c r="F53" s="46" t="s">
        <v>401</v>
      </c>
      <c r="G53" s="45" t="s">
        <v>31</v>
      </c>
      <c r="H53" s="45" t="s">
        <v>166</v>
      </c>
      <c r="I53" s="47" t="s">
        <v>76</v>
      </c>
      <c r="J53" s="45" t="s">
        <v>134</v>
      </c>
      <c r="K53" s="48">
        <v>79626757</v>
      </c>
      <c r="L53" s="45" t="s">
        <v>183</v>
      </c>
      <c r="M53" s="45" t="s">
        <v>170</v>
      </c>
      <c r="N53" s="48" t="s">
        <v>239</v>
      </c>
      <c r="O53" s="48" t="s">
        <v>240</v>
      </c>
      <c r="P53" s="71">
        <v>19800000</v>
      </c>
      <c r="Q53" s="92" t="s">
        <v>162</v>
      </c>
      <c r="R53" s="45" t="s">
        <v>165</v>
      </c>
      <c r="S53" s="45">
        <v>0</v>
      </c>
      <c r="T53" s="45" t="s">
        <v>16</v>
      </c>
      <c r="U53" s="49"/>
      <c r="V53" s="74">
        <f t="shared" si="3"/>
        <v>19800000</v>
      </c>
      <c r="W53" s="50">
        <v>220</v>
      </c>
      <c r="X53" s="45" t="s">
        <v>153</v>
      </c>
      <c r="Y53" s="44">
        <v>43126</v>
      </c>
      <c r="Z53" s="44">
        <v>43347</v>
      </c>
      <c r="AA53" s="51"/>
      <c r="AB53" s="51"/>
      <c r="AC53" s="45"/>
      <c r="AD53" s="45"/>
      <c r="AE53" s="45" t="s">
        <v>165</v>
      </c>
      <c r="AF53" s="45" t="s">
        <v>162</v>
      </c>
      <c r="AG53" s="45" t="s">
        <v>179</v>
      </c>
      <c r="AH53" s="52">
        <v>1</v>
      </c>
      <c r="AI53" s="52">
        <v>1</v>
      </c>
      <c r="AJ53" s="53" t="s">
        <v>687</v>
      </c>
      <c r="AK53" s="101">
        <v>0</v>
      </c>
      <c r="AL53" s="101"/>
      <c r="AM53" s="101"/>
      <c r="AN53" s="97"/>
    </row>
    <row r="54" spans="1:40" ht="28.5" x14ac:dyDescent="0.25">
      <c r="B54" s="43">
        <v>2018</v>
      </c>
      <c r="C54" s="45" t="s">
        <v>30</v>
      </c>
      <c r="D54" s="45" t="s">
        <v>30</v>
      </c>
      <c r="E54" s="45" t="s">
        <v>30</v>
      </c>
      <c r="F54" s="46" t="s">
        <v>402</v>
      </c>
      <c r="G54" s="45" t="s">
        <v>30</v>
      </c>
      <c r="H54" s="45" t="s">
        <v>30</v>
      </c>
      <c r="I54" s="45" t="s">
        <v>30</v>
      </c>
      <c r="J54" s="45" t="s">
        <v>30</v>
      </c>
      <c r="K54" s="45" t="s">
        <v>30</v>
      </c>
      <c r="L54" s="45" t="s">
        <v>30</v>
      </c>
      <c r="M54" s="45" t="s">
        <v>30</v>
      </c>
      <c r="N54" s="45" t="s">
        <v>30</v>
      </c>
      <c r="O54" s="45" t="s">
        <v>30</v>
      </c>
      <c r="P54" s="45" t="s">
        <v>30</v>
      </c>
      <c r="Q54" s="45" t="s">
        <v>30</v>
      </c>
      <c r="R54" s="45" t="s">
        <v>30</v>
      </c>
      <c r="S54" s="45" t="s">
        <v>30</v>
      </c>
      <c r="T54" s="45" t="s">
        <v>30</v>
      </c>
      <c r="U54" s="45" t="s">
        <v>30</v>
      </c>
      <c r="V54" s="45" t="s">
        <v>30</v>
      </c>
      <c r="W54" s="45" t="s">
        <v>30</v>
      </c>
      <c r="X54" s="45" t="s">
        <v>30</v>
      </c>
      <c r="Y54" s="45" t="s">
        <v>30</v>
      </c>
      <c r="Z54" s="45" t="s">
        <v>30</v>
      </c>
      <c r="AA54" s="45" t="s">
        <v>30</v>
      </c>
      <c r="AB54" s="45" t="s">
        <v>30</v>
      </c>
      <c r="AC54" s="45" t="s">
        <v>30</v>
      </c>
      <c r="AD54" s="45" t="s">
        <v>30</v>
      </c>
      <c r="AE54" s="45" t="s">
        <v>30</v>
      </c>
      <c r="AF54" s="45" t="s">
        <v>30</v>
      </c>
      <c r="AG54" s="45" t="s">
        <v>30</v>
      </c>
      <c r="AH54" s="45" t="s">
        <v>30</v>
      </c>
      <c r="AI54" s="45" t="s">
        <v>30</v>
      </c>
      <c r="AJ54" s="45" t="s">
        <v>30</v>
      </c>
      <c r="AK54" s="45" t="s">
        <v>30</v>
      </c>
      <c r="AL54" s="45" t="s">
        <v>30</v>
      </c>
      <c r="AM54" s="45" t="s">
        <v>30</v>
      </c>
      <c r="AN54" s="45" t="s">
        <v>30</v>
      </c>
    </row>
    <row r="55" spans="1:40" ht="28.5" x14ac:dyDescent="0.25">
      <c r="B55" s="43">
        <v>2018</v>
      </c>
      <c r="C55" s="45" t="s">
        <v>30</v>
      </c>
      <c r="D55" s="45" t="s">
        <v>30</v>
      </c>
      <c r="E55" s="45" t="s">
        <v>30</v>
      </c>
      <c r="F55" s="46" t="s">
        <v>403</v>
      </c>
      <c r="G55" s="45" t="s">
        <v>30</v>
      </c>
      <c r="H55" s="45" t="s">
        <v>30</v>
      </c>
      <c r="I55" s="45" t="s">
        <v>30</v>
      </c>
      <c r="J55" s="45" t="s">
        <v>30</v>
      </c>
      <c r="K55" s="45" t="s">
        <v>30</v>
      </c>
      <c r="L55" s="45" t="s">
        <v>30</v>
      </c>
      <c r="M55" s="45" t="s">
        <v>30</v>
      </c>
      <c r="N55" s="45" t="s">
        <v>30</v>
      </c>
      <c r="O55" s="45" t="s">
        <v>30</v>
      </c>
      <c r="P55" s="45" t="s">
        <v>30</v>
      </c>
      <c r="Q55" s="45" t="s">
        <v>30</v>
      </c>
      <c r="R55" s="45" t="s">
        <v>30</v>
      </c>
      <c r="S55" s="45" t="s">
        <v>30</v>
      </c>
      <c r="T55" s="45" t="s">
        <v>30</v>
      </c>
      <c r="U55" s="45" t="s">
        <v>30</v>
      </c>
      <c r="V55" s="45" t="s">
        <v>30</v>
      </c>
      <c r="W55" s="45" t="s">
        <v>30</v>
      </c>
      <c r="X55" s="45" t="s">
        <v>30</v>
      </c>
      <c r="Y55" s="45" t="s">
        <v>30</v>
      </c>
      <c r="Z55" s="45" t="s">
        <v>30</v>
      </c>
      <c r="AA55" s="45" t="s">
        <v>30</v>
      </c>
      <c r="AB55" s="45" t="s">
        <v>30</v>
      </c>
      <c r="AC55" s="45" t="s">
        <v>30</v>
      </c>
      <c r="AD55" s="45" t="s">
        <v>30</v>
      </c>
      <c r="AE55" s="45" t="s">
        <v>30</v>
      </c>
      <c r="AF55" s="45" t="s">
        <v>30</v>
      </c>
      <c r="AG55" s="45" t="s">
        <v>30</v>
      </c>
      <c r="AH55" s="45" t="s">
        <v>30</v>
      </c>
      <c r="AI55" s="45" t="s">
        <v>30</v>
      </c>
      <c r="AJ55" s="45" t="s">
        <v>30</v>
      </c>
      <c r="AK55" s="45" t="s">
        <v>30</v>
      </c>
      <c r="AL55" s="45" t="s">
        <v>30</v>
      </c>
      <c r="AM55" s="45" t="s">
        <v>30</v>
      </c>
      <c r="AN55" s="45" t="s">
        <v>30</v>
      </c>
    </row>
    <row r="56" spans="1:40" ht="42.75" x14ac:dyDescent="0.2">
      <c r="B56" s="43">
        <v>2018</v>
      </c>
      <c r="C56" s="44">
        <v>43119</v>
      </c>
      <c r="D56" s="45" t="s">
        <v>29</v>
      </c>
      <c r="E56" s="45" t="s">
        <v>608</v>
      </c>
      <c r="F56" s="46" t="s">
        <v>404</v>
      </c>
      <c r="G56" s="45" t="s">
        <v>31</v>
      </c>
      <c r="H56" s="45" t="s">
        <v>166</v>
      </c>
      <c r="I56" s="47" t="s">
        <v>77</v>
      </c>
      <c r="J56" s="45" t="s">
        <v>135</v>
      </c>
      <c r="K56" s="48">
        <v>1010160606</v>
      </c>
      <c r="L56" s="45" t="s">
        <v>183</v>
      </c>
      <c r="M56" s="45" t="s">
        <v>167</v>
      </c>
      <c r="N56" s="48" t="s">
        <v>241</v>
      </c>
      <c r="O56" s="48" t="s">
        <v>242</v>
      </c>
      <c r="P56" s="71">
        <v>17600000</v>
      </c>
      <c r="Q56" s="92" t="s">
        <v>162</v>
      </c>
      <c r="R56" s="45" t="s">
        <v>165</v>
      </c>
      <c r="S56" s="45">
        <v>0</v>
      </c>
      <c r="T56" s="45" t="s">
        <v>16</v>
      </c>
      <c r="U56" s="49"/>
      <c r="V56" s="74">
        <f t="shared" ref="V56:V71" si="4">+P56+U56</f>
        <v>17600000</v>
      </c>
      <c r="W56" s="50">
        <v>220</v>
      </c>
      <c r="X56" s="45" t="s">
        <v>153</v>
      </c>
      <c r="Y56" s="44">
        <v>43124</v>
      </c>
      <c r="Z56" s="44">
        <v>43345</v>
      </c>
      <c r="AA56" s="51"/>
      <c r="AB56" s="51"/>
      <c r="AC56" s="45"/>
      <c r="AD56" s="45"/>
      <c r="AE56" s="45" t="s">
        <v>165</v>
      </c>
      <c r="AF56" s="45" t="s">
        <v>162</v>
      </c>
      <c r="AG56" s="45" t="s">
        <v>122</v>
      </c>
      <c r="AH56" s="52">
        <v>1</v>
      </c>
      <c r="AI56" s="52">
        <v>1</v>
      </c>
      <c r="AJ56" s="53" t="s">
        <v>687</v>
      </c>
      <c r="AK56" s="101">
        <v>0</v>
      </c>
      <c r="AL56" s="101"/>
      <c r="AM56" s="101"/>
      <c r="AN56" s="97"/>
    </row>
    <row r="57" spans="1:40" ht="42.75" x14ac:dyDescent="0.2">
      <c r="B57" s="43">
        <v>2018</v>
      </c>
      <c r="C57" s="44">
        <v>43119</v>
      </c>
      <c r="D57" s="45" t="s">
        <v>29</v>
      </c>
      <c r="E57" s="45" t="s">
        <v>609</v>
      </c>
      <c r="F57" s="46" t="s">
        <v>405</v>
      </c>
      <c r="G57" s="45" t="s">
        <v>31</v>
      </c>
      <c r="H57" s="45" t="s">
        <v>166</v>
      </c>
      <c r="I57" s="47" t="s">
        <v>78</v>
      </c>
      <c r="J57" s="45" t="s">
        <v>465</v>
      </c>
      <c r="K57" s="48">
        <v>1016031740</v>
      </c>
      <c r="L57" s="45" t="s">
        <v>183</v>
      </c>
      <c r="M57" s="45" t="s">
        <v>167</v>
      </c>
      <c r="N57" s="48" t="s">
        <v>243</v>
      </c>
      <c r="O57" s="48" t="s">
        <v>244</v>
      </c>
      <c r="P57" s="71">
        <v>13200000</v>
      </c>
      <c r="Q57" s="92" t="s">
        <v>162</v>
      </c>
      <c r="R57" s="45" t="s">
        <v>165</v>
      </c>
      <c r="S57" s="45">
        <v>0</v>
      </c>
      <c r="T57" s="45" t="s">
        <v>16</v>
      </c>
      <c r="U57" s="49"/>
      <c r="V57" s="74">
        <f t="shared" si="4"/>
        <v>13200000</v>
      </c>
      <c r="W57" s="50">
        <v>220</v>
      </c>
      <c r="X57" s="45" t="s">
        <v>153</v>
      </c>
      <c r="Y57" s="44">
        <v>43125</v>
      </c>
      <c r="Z57" s="44">
        <v>43346</v>
      </c>
      <c r="AA57" s="51"/>
      <c r="AB57" s="51"/>
      <c r="AC57" s="45"/>
      <c r="AD57" s="45"/>
      <c r="AE57" s="45" t="s">
        <v>165</v>
      </c>
      <c r="AF57" s="45" t="s">
        <v>162</v>
      </c>
      <c r="AG57" s="45" t="s">
        <v>180</v>
      </c>
      <c r="AH57" s="52">
        <v>1</v>
      </c>
      <c r="AI57" s="52">
        <v>1</v>
      </c>
      <c r="AJ57" s="53" t="s">
        <v>687</v>
      </c>
      <c r="AK57" s="101">
        <v>0</v>
      </c>
      <c r="AL57" s="101"/>
      <c r="AM57" s="101"/>
      <c r="AN57" s="97"/>
    </row>
    <row r="58" spans="1:40" ht="99.75" x14ac:dyDescent="0.2">
      <c r="B58" s="43">
        <v>2018</v>
      </c>
      <c r="C58" s="44">
        <v>43123</v>
      </c>
      <c r="D58" s="45" t="s">
        <v>29</v>
      </c>
      <c r="E58" s="45" t="s">
        <v>610</v>
      </c>
      <c r="F58" s="46" t="s">
        <v>406</v>
      </c>
      <c r="G58" s="45" t="s">
        <v>31</v>
      </c>
      <c r="H58" s="45" t="s">
        <v>166</v>
      </c>
      <c r="I58" s="47" t="s">
        <v>79</v>
      </c>
      <c r="J58" s="45" t="s">
        <v>362</v>
      </c>
      <c r="K58" s="48">
        <v>1010170206</v>
      </c>
      <c r="L58" s="45" t="s">
        <v>183</v>
      </c>
      <c r="M58" s="45" t="s">
        <v>458</v>
      </c>
      <c r="N58" s="48" t="s">
        <v>245</v>
      </c>
      <c r="O58" s="48" t="s">
        <v>246</v>
      </c>
      <c r="P58" s="71">
        <v>34466667</v>
      </c>
      <c r="Q58" s="92" t="s">
        <v>162</v>
      </c>
      <c r="R58" s="45" t="s">
        <v>165</v>
      </c>
      <c r="S58" s="45">
        <v>0</v>
      </c>
      <c r="T58" s="45" t="s">
        <v>16</v>
      </c>
      <c r="U58" s="49"/>
      <c r="V58" s="74">
        <f t="shared" si="4"/>
        <v>34466667</v>
      </c>
      <c r="W58" s="50">
        <v>220</v>
      </c>
      <c r="X58" s="45" t="s">
        <v>153</v>
      </c>
      <c r="Y58" s="44">
        <v>43126</v>
      </c>
      <c r="Z58" s="44">
        <v>43347</v>
      </c>
      <c r="AA58" s="51"/>
      <c r="AB58" s="51"/>
      <c r="AC58" s="45"/>
      <c r="AD58" s="45"/>
      <c r="AE58" s="45" t="s">
        <v>165</v>
      </c>
      <c r="AF58" s="45" t="s">
        <v>162</v>
      </c>
      <c r="AG58" s="45" t="s">
        <v>953</v>
      </c>
      <c r="AH58" s="52">
        <v>1</v>
      </c>
      <c r="AI58" s="52">
        <v>1</v>
      </c>
      <c r="AJ58" s="53" t="s">
        <v>687</v>
      </c>
      <c r="AK58" s="101">
        <v>0</v>
      </c>
      <c r="AL58" s="101"/>
      <c r="AM58" s="101"/>
      <c r="AN58" s="97"/>
    </row>
    <row r="59" spans="1:40" ht="142.5" x14ac:dyDescent="0.2">
      <c r="B59" s="43">
        <v>2018</v>
      </c>
      <c r="C59" s="44">
        <v>43115</v>
      </c>
      <c r="D59" s="45" t="s">
        <v>29</v>
      </c>
      <c r="E59" s="45" t="s">
        <v>611</v>
      </c>
      <c r="F59" s="46" t="s">
        <v>407</v>
      </c>
      <c r="G59" s="45" t="s">
        <v>31</v>
      </c>
      <c r="H59" s="45" t="s">
        <v>166</v>
      </c>
      <c r="I59" s="47" t="s">
        <v>189</v>
      </c>
      <c r="J59" s="45" t="s">
        <v>363</v>
      </c>
      <c r="K59" s="48">
        <v>1026277892</v>
      </c>
      <c r="L59" s="45" t="s">
        <v>183</v>
      </c>
      <c r="M59" s="45" t="s">
        <v>167</v>
      </c>
      <c r="N59" s="48" t="s">
        <v>150</v>
      </c>
      <c r="O59" s="48" t="s">
        <v>151</v>
      </c>
      <c r="P59" s="71">
        <v>34466667</v>
      </c>
      <c r="Q59" s="92" t="s">
        <v>162</v>
      </c>
      <c r="R59" s="45" t="s">
        <v>165</v>
      </c>
      <c r="S59" s="45">
        <v>0</v>
      </c>
      <c r="T59" s="45" t="s">
        <v>16</v>
      </c>
      <c r="U59" s="49"/>
      <c r="V59" s="74">
        <f t="shared" si="4"/>
        <v>34466667</v>
      </c>
      <c r="W59" s="50">
        <v>220</v>
      </c>
      <c r="X59" s="45" t="s">
        <v>153</v>
      </c>
      <c r="Y59" s="44">
        <v>43124</v>
      </c>
      <c r="Z59" s="44">
        <v>43345</v>
      </c>
      <c r="AA59" s="51"/>
      <c r="AB59" s="51"/>
      <c r="AC59" s="45"/>
      <c r="AD59" s="45"/>
      <c r="AE59" s="45" t="s">
        <v>165</v>
      </c>
      <c r="AF59" s="45" t="s">
        <v>162</v>
      </c>
      <c r="AG59" s="45" t="s">
        <v>175</v>
      </c>
      <c r="AH59" s="52">
        <v>1</v>
      </c>
      <c r="AI59" s="52">
        <v>1</v>
      </c>
      <c r="AJ59" s="53" t="s">
        <v>687</v>
      </c>
      <c r="AK59" s="101">
        <v>0</v>
      </c>
      <c r="AL59" s="101"/>
      <c r="AM59" s="101"/>
      <c r="AN59" s="97"/>
    </row>
    <row r="60" spans="1:40" ht="57" x14ac:dyDescent="0.2">
      <c r="B60" s="43">
        <v>2018</v>
      </c>
      <c r="C60" s="44">
        <v>43119</v>
      </c>
      <c r="D60" s="45" t="s">
        <v>29</v>
      </c>
      <c r="E60" s="45" t="s">
        <v>612</v>
      </c>
      <c r="F60" s="46" t="s">
        <v>408</v>
      </c>
      <c r="G60" s="45" t="s">
        <v>31</v>
      </c>
      <c r="H60" s="45" t="s">
        <v>166</v>
      </c>
      <c r="I60" s="47" t="s">
        <v>80</v>
      </c>
      <c r="J60" s="45" t="s">
        <v>358</v>
      </c>
      <c r="K60" s="48">
        <v>80758398</v>
      </c>
      <c r="L60" s="45" t="s">
        <v>183</v>
      </c>
      <c r="M60" s="45" t="s">
        <v>167</v>
      </c>
      <c r="N60" s="48" t="s">
        <v>247</v>
      </c>
      <c r="O60" s="48" t="s">
        <v>248</v>
      </c>
      <c r="P60" s="71">
        <v>34466667</v>
      </c>
      <c r="Q60" s="92" t="s">
        <v>162</v>
      </c>
      <c r="R60" s="45" t="s">
        <v>165</v>
      </c>
      <c r="S60" s="45">
        <v>0</v>
      </c>
      <c r="T60" s="45" t="s">
        <v>16</v>
      </c>
      <c r="U60" s="49"/>
      <c r="V60" s="74">
        <f t="shared" si="4"/>
        <v>34466667</v>
      </c>
      <c r="W60" s="50">
        <v>220</v>
      </c>
      <c r="X60" s="45" t="s">
        <v>153</v>
      </c>
      <c r="Y60" s="44">
        <v>43126</v>
      </c>
      <c r="Z60" s="44">
        <v>43347</v>
      </c>
      <c r="AA60" s="51" t="s">
        <v>459</v>
      </c>
      <c r="AB60" s="54">
        <v>43354</v>
      </c>
      <c r="AC60" s="44"/>
      <c r="AD60" s="45"/>
      <c r="AE60" s="45" t="s">
        <v>165</v>
      </c>
      <c r="AF60" s="45" t="s">
        <v>162</v>
      </c>
      <c r="AG60" s="45" t="s">
        <v>435</v>
      </c>
      <c r="AH60" s="52">
        <v>1</v>
      </c>
      <c r="AI60" s="52">
        <v>1</v>
      </c>
      <c r="AJ60" s="53" t="s">
        <v>687</v>
      </c>
      <c r="AK60" s="101">
        <v>0</v>
      </c>
      <c r="AL60" s="101"/>
      <c r="AM60" s="101"/>
      <c r="AN60" s="97"/>
    </row>
    <row r="61" spans="1:40" ht="85.5" x14ac:dyDescent="0.2">
      <c r="B61" s="43">
        <v>2018</v>
      </c>
      <c r="C61" s="44">
        <v>43123</v>
      </c>
      <c r="D61" s="45" t="s">
        <v>29</v>
      </c>
      <c r="E61" s="45" t="s">
        <v>613</v>
      </c>
      <c r="F61" s="46" t="s">
        <v>409</v>
      </c>
      <c r="G61" s="45" t="s">
        <v>31</v>
      </c>
      <c r="H61" s="45" t="s">
        <v>166</v>
      </c>
      <c r="I61" s="47" t="s">
        <v>81</v>
      </c>
      <c r="J61" s="45" t="s">
        <v>661</v>
      </c>
      <c r="K61" s="48">
        <v>1013658079</v>
      </c>
      <c r="L61" s="45" t="s">
        <v>183</v>
      </c>
      <c r="M61" s="45" t="s">
        <v>167</v>
      </c>
      <c r="N61" s="48" t="s">
        <v>249</v>
      </c>
      <c r="O61" s="48" t="s">
        <v>250</v>
      </c>
      <c r="P61" s="71">
        <v>14666667</v>
      </c>
      <c r="Q61" s="92" t="s">
        <v>162</v>
      </c>
      <c r="R61" s="45" t="s">
        <v>165</v>
      </c>
      <c r="S61" s="45">
        <v>0</v>
      </c>
      <c r="T61" s="45" t="s">
        <v>16</v>
      </c>
      <c r="U61" s="49"/>
      <c r="V61" s="74">
        <f t="shared" si="4"/>
        <v>14666667</v>
      </c>
      <c r="W61" s="50">
        <v>220</v>
      </c>
      <c r="X61" s="45" t="s">
        <v>153</v>
      </c>
      <c r="Y61" s="44">
        <v>43126</v>
      </c>
      <c r="Z61" s="44">
        <v>43347</v>
      </c>
      <c r="AA61" s="51"/>
      <c r="AB61" s="51"/>
      <c r="AC61" s="45"/>
      <c r="AD61" s="45"/>
      <c r="AE61" s="45" t="s">
        <v>165</v>
      </c>
      <c r="AF61" s="45" t="s">
        <v>162</v>
      </c>
      <c r="AG61" s="45" t="s">
        <v>435</v>
      </c>
      <c r="AH61" s="52">
        <v>1</v>
      </c>
      <c r="AI61" s="52">
        <v>1</v>
      </c>
      <c r="AJ61" s="53" t="s">
        <v>687</v>
      </c>
      <c r="AK61" s="101">
        <v>0</v>
      </c>
      <c r="AL61" s="101"/>
      <c r="AM61" s="101"/>
      <c r="AN61" s="97"/>
    </row>
    <row r="62" spans="1:40" ht="85.5" x14ac:dyDescent="0.2">
      <c r="B62" s="43">
        <v>2018</v>
      </c>
      <c r="C62" s="44">
        <v>43115</v>
      </c>
      <c r="D62" s="45" t="s">
        <v>29</v>
      </c>
      <c r="E62" s="45" t="s">
        <v>614</v>
      </c>
      <c r="F62" s="46" t="s">
        <v>410</v>
      </c>
      <c r="G62" s="45" t="s">
        <v>31</v>
      </c>
      <c r="H62" s="45" t="s">
        <v>166</v>
      </c>
      <c r="I62" s="47" t="s">
        <v>82</v>
      </c>
      <c r="J62" s="45" t="s">
        <v>136</v>
      </c>
      <c r="K62" s="48">
        <v>79826818</v>
      </c>
      <c r="L62" s="45" t="s">
        <v>183</v>
      </c>
      <c r="M62" s="45" t="s">
        <v>167</v>
      </c>
      <c r="N62" s="48" t="s">
        <v>251</v>
      </c>
      <c r="O62" s="48" t="s">
        <v>346</v>
      </c>
      <c r="P62" s="71">
        <v>13200000</v>
      </c>
      <c r="Q62" s="92" t="s">
        <v>162</v>
      </c>
      <c r="R62" s="45" t="s">
        <v>165</v>
      </c>
      <c r="S62" s="45">
        <v>0</v>
      </c>
      <c r="T62" s="45" t="s">
        <v>16</v>
      </c>
      <c r="U62" s="49"/>
      <c r="V62" s="74">
        <f t="shared" si="4"/>
        <v>13200000</v>
      </c>
      <c r="W62" s="50">
        <v>220</v>
      </c>
      <c r="X62" s="45" t="s">
        <v>153</v>
      </c>
      <c r="Y62" s="44">
        <v>43124</v>
      </c>
      <c r="Z62" s="44">
        <v>43345</v>
      </c>
      <c r="AA62" s="51"/>
      <c r="AB62" s="51"/>
      <c r="AC62" s="45"/>
      <c r="AD62" s="45"/>
      <c r="AE62" s="45" t="s">
        <v>165</v>
      </c>
      <c r="AF62" s="45" t="s">
        <v>162</v>
      </c>
      <c r="AG62" s="45" t="s">
        <v>122</v>
      </c>
      <c r="AH62" s="52">
        <v>1</v>
      </c>
      <c r="AI62" s="52">
        <v>1</v>
      </c>
      <c r="AJ62" s="53" t="s">
        <v>687</v>
      </c>
      <c r="AK62" s="101">
        <v>0</v>
      </c>
      <c r="AL62" s="101"/>
      <c r="AM62" s="101"/>
      <c r="AN62" s="97"/>
    </row>
    <row r="63" spans="1:40" ht="128.25" x14ac:dyDescent="0.2">
      <c r="B63" s="43">
        <v>2018</v>
      </c>
      <c r="C63" s="44">
        <v>43119</v>
      </c>
      <c r="D63" s="45" t="s">
        <v>29</v>
      </c>
      <c r="E63" s="45" t="s">
        <v>615</v>
      </c>
      <c r="F63" s="46" t="s">
        <v>411</v>
      </c>
      <c r="G63" s="45" t="s">
        <v>31</v>
      </c>
      <c r="H63" s="45" t="s">
        <v>166</v>
      </c>
      <c r="I63" s="47" t="s">
        <v>83</v>
      </c>
      <c r="J63" s="45" t="s">
        <v>905</v>
      </c>
      <c r="K63" s="48">
        <v>1072638453</v>
      </c>
      <c r="L63" s="45" t="s">
        <v>183</v>
      </c>
      <c r="M63" s="45" t="s">
        <v>456</v>
      </c>
      <c r="N63" s="48" t="s">
        <v>252</v>
      </c>
      <c r="O63" s="48" t="s">
        <v>253</v>
      </c>
      <c r="P63" s="71">
        <v>34466667</v>
      </c>
      <c r="Q63" s="92" t="s">
        <v>162</v>
      </c>
      <c r="R63" s="45" t="s">
        <v>165</v>
      </c>
      <c r="S63" s="45">
        <v>0</v>
      </c>
      <c r="T63" s="45" t="s">
        <v>16</v>
      </c>
      <c r="U63" s="49"/>
      <c r="V63" s="74">
        <f t="shared" si="4"/>
        <v>34466667</v>
      </c>
      <c r="W63" s="50">
        <v>220</v>
      </c>
      <c r="X63" s="45" t="s">
        <v>153</v>
      </c>
      <c r="Y63" s="44">
        <v>43124</v>
      </c>
      <c r="Z63" s="44">
        <v>43345</v>
      </c>
      <c r="AA63" s="51"/>
      <c r="AB63" s="51"/>
      <c r="AC63" s="45"/>
      <c r="AD63" s="45"/>
      <c r="AE63" s="45" t="s">
        <v>165</v>
      </c>
      <c r="AF63" s="45" t="s">
        <v>162</v>
      </c>
      <c r="AG63" s="45" t="s">
        <v>112</v>
      </c>
      <c r="AH63" s="52">
        <v>1</v>
      </c>
      <c r="AI63" s="52">
        <v>1</v>
      </c>
      <c r="AJ63" s="53" t="s">
        <v>687</v>
      </c>
      <c r="AK63" s="101">
        <v>0</v>
      </c>
      <c r="AL63" s="101"/>
      <c r="AM63" s="101"/>
      <c r="AN63" s="97"/>
    </row>
    <row r="64" spans="1:40" s="36" customFormat="1" ht="142.5" x14ac:dyDescent="0.2">
      <c r="A64" s="37"/>
      <c r="B64" s="43">
        <v>2018</v>
      </c>
      <c r="C64" s="44">
        <v>43125</v>
      </c>
      <c r="D64" s="45" t="s">
        <v>29</v>
      </c>
      <c r="E64" s="45" t="s">
        <v>616</v>
      </c>
      <c r="F64" s="46" t="s">
        <v>412</v>
      </c>
      <c r="G64" s="45" t="s">
        <v>31</v>
      </c>
      <c r="H64" s="45" t="s">
        <v>166</v>
      </c>
      <c r="I64" s="47" t="s">
        <v>84</v>
      </c>
      <c r="J64" s="45" t="s">
        <v>438</v>
      </c>
      <c r="K64" s="48">
        <v>19157189</v>
      </c>
      <c r="L64" s="45" t="s">
        <v>183</v>
      </c>
      <c r="M64" s="45" t="s">
        <v>173</v>
      </c>
      <c r="N64" s="48" t="s">
        <v>254</v>
      </c>
      <c r="O64" s="48" t="s">
        <v>255</v>
      </c>
      <c r="P64" s="71">
        <v>9533333</v>
      </c>
      <c r="Q64" s="92" t="s">
        <v>162</v>
      </c>
      <c r="R64" s="45" t="s">
        <v>165</v>
      </c>
      <c r="S64" s="45">
        <v>0</v>
      </c>
      <c r="T64" s="45" t="s">
        <v>16</v>
      </c>
      <c r="U64" s="49"/>
      <c r="V64" s="74">
        <f t="shared" si="4"/>
        <v>9533333</v>
      </c>
      <c r="W64" s="50">
        <v>220</v>
      </c>
      <c r="X64" s="45" t="s">
        <v>153</v>
      </c>
      <c r="Y64" s="44">
        <v>43126</v>
      </c>
      <c r="Z64" s="44">
        <v>43347</v>
      </c>
      <c r="AA64" s="51"/>
      <c r="AB64" s="51"/>
      <c r="AC64" s="45"/>
      <c r="AD64" s="45"/>
      <c r="AE64" s="45" t="s">
        <v>165</v>
      </c>
      <c r="AF64" s="45" t="s">
        <v>162</v>
      </c>
      <c r="AG64" s="45" t="s">
        <v>174</v>
      </c>
      <c r="AH64" s="52">
        <v>1</v>
      </c>
      <c r="AI64" s="52">
        <v>1</v>
      </c>
      <c r="AJ64" s="53" t="s">
        <v>687</v>
      </c>
      <c r="AK64" s="128">
        <v>0</v>
      </c>
      <c r="AL64" s="76"/>
      <c r="AM64" s="76"/>
      <c r="AN64" s="77"/>
    </row>
    <row r="65" spans="2:41" ht="57" x14ac:dyDescent="0.2">
      <c r="B65" s="43">
        <v>2018</v>
      </c>
      <c r="C65" s="44">
        <v>43116</v>
      </c>
      <c r="D65" s="45" t="s">
        <v>29</v>
      </c>
      <c r="E65" s="45" t="s">
        <v>617</v>
      </c>
      <c r="F65" s="46" t="s">
        <v>413</v>
      </c>
      <c r="G65" s="45" t="s">
        <v>31</v>
      </c>
      <c r="H65" s="45" t="s">
        <v>166</v>
      </c>
      <c r="I65" s="47" t="s">
        <v>73</v>
      </c>
      <c r="J65" s="45" t="s">
        <v>359</v>
      </c>
      <c r="K65" s="48">
        <v>79975491</v>
      </c>
      <c r="L65" s="45" t="s">
        <v>183</v>
      </c>
      <c r="M65" s="45" t="s">
        <v>167</v>
      </c>
      <c r="N65" s="48" t="s">
        <v>256</v>
      </c>
      <c r="O65" s="48" t="s">
        <v>455</v>
      </c>
      <c r="P65" s="71">
        <v>12466667</v>
      </c>
      <c r="Q65" s="92" t="s">
        <v>162</v>
      </c>
      <c r="R65" s="45" t="s">
        <v>165</v>
      </c>
      <c r="S65" s="45">
        <v>0</v>
      </c>
      <c r="T65" s="45" t="s">
        <v>16</v>
      </c>
      <c r="U65" s="49"/>
      <c r="V65" s="74">
        <f t="shared" si="4"/>
        <v>12466667</v>
      </c>
      <c r="W65" s="50">
        <v>220</v>
      </c>
      <c r="X65" s="45" t="s">
        <v>153</v>
      </c>
      <c r="Y65" s="44">
        <v>43125</v>
      </c>
      <c r="Z65" s="44">
        <v>43346</v>
      </c>
      <c r="AA65" s="51"/>
      <c r="AB65" s="51"/>
      <c r="AC65" s="45"/>
      <c r="AD65" s="45"/>
      <c r="AE65" s="45" t="s">
        <v>165</v>
      </c>
      <c r="AF65" s="45" t="s">
        <v>162</v>
      </c>
      <c r="AG65" s="45" t="s">
        <v>176</v>
      </c>
      <c r="AH65" s="52">
        <v>1</v>
      </c>
      <c r="AI65" s="52">
        <v>1</v>
      </c>
      <c r="AJ65" s="53" t="s">
        <v>687</v>
      </c>
      <c r="AK65" s="101">
        <v>0</v>
      </c>
      <c r="AL65" s="101"/>
      <c r="AM65" s="101"/>
      <c r="AN65" s="97"/>
    </row>
    <row r="66" spans="2:41" ht="171" x14ac:dyDescent="0.2">
      <c r="B66" s="43">
        <v>2018</v>
      </c>
      <c r="C66" s="44">
        <v>43116</v>
      </c>
      <c r="D66" s="45" t="s">
        <v>29</v>
      </c>
      <c r="E66" s="45" t="s">
        <v>618</v>
      </c>
      <c r="F66" s="46" t="s">
        <v>414</v>
      </c>
      <c r="G66" s="45" t="s">
        <v>31</v>
      </c>
      <c r="H66" s="45" t="s">
        <v>166</v>
      </c>
      <c r="I66" s="47" t="s">
        <v>85</v>
      </c>
      <c r="J66" s="45" t="s">
        <v>137</v>
      </c>
      <c r="K66" s="48">
        <v>79763739</v>
      </c>
      <c r="L66" s="45" t="s">
        <v>183</v>
      </c>
      <c r="M66" s="45" t="s">
        <v>167</v>
      </c>
      <c r="N66" s="48" t="s">
        <v>259</v>
      </c>
      <c r="O66" s="48" t="s">
        <v>260</v>
      </c>
      <c r="P66" s="71">
        <v>16414053</v>
      </c>
      <c r="Q66" s="92" t="s">
        <v>162</v>
      </c>
      <c r="R66" s="45" t="s">
        <v>165</v>
      </c>
      <c r="S66" s="45">
        <v>0</v>
      </c>
      <c r="T66" s="45" t="s">
        <v>16</v>
      </c>
      <c r="U66" s="49"/>
      <c r="V66" s="74">
        <f t="shared" si="4"/>
        <v>16414053</v>
      </c>
      <c r="W66" s="50">
        <v>220</v>
      </c>
      <c r="X66" s="45" t="s">
        <v>153</v>
      </c>
      <c r="Y66" s="44">
        <v>43124</v>
      </c>
      <c r="Z66" s="44">
        <v>43345</v>
      </c>
      <c r="AA66" s="51"/>
      <c r="AB66" s="51"/>
      <c r="AC66" s="45"/>
      <c r="AD66" s="45"/>
      <c r="AE66" s="45" t="s">
        <v>165</v>
      </c>
      <c r="AF66" s="45" t="s">
        <v>162</v>
      </c>
      <c r="AG66" s="45" t="s">
        <v>139</v>
      </c>
      <c r="AH66" s="52">
        <v>1</v>
      </c>
      <c r="AI66" s="52">
        <v>1</v>
      </c>
      <c r="AJ66" s="53" t="s">
        <v>687</v>
      </c>
      <c r="AK66" s="101">
        <v>0</v>
      </c>
      <c r="AL66" s="101"/>
      <c r="AM66" s="101"/>
      <c r="AN66" s="97"/>
    </row>
    <row r="67" spans="2:41" ht="99.75" x14ac:dyDescent="0.2">
      <c r="B67" s="43">
        <v>2018</v>
      </c>
      <c r="C67" s="44">
        <v>43126</v>
      </c>
      <c r="D67" s="45" t="s">
        <v>29</v>
      </c>
      <c r="E67" s="45" t="s">
        <v>619</v>
      </c>
      <c r="F67" s="46" t="s">
        <v>415</v>
      </c>
      <c r="G67" s="45" t="s">
        <v>31</v>
      </c>
      <c r="H67" s="45" t="s">
        <v>166</v>
      </c>
      <c r="I67" s="47" t="s">
        <v>86</v>
      </c>
      <c r="J67" s="45" t="s">
        <v>350</v>
      </c>
      <c r="K67" s="48">
        <v>1018454282</v>
      </c>
      <c r="L67" s="45" t="s">
        <v>183</v>
      </c>
      <c r="M67" s="45" t="s">
        <v>172</v>
      </c>
      <c r="N67" s="48" t="s">
        <v>257</v>
      </c>
      <c r="O67" s="48" t="s">
        <v>258</v>
      </c>
      <c r="P67" s="71">
        <v>35933333</v>
      </c>
      <c r="Q67" s="92" t="s">
        <v>162</v>
      </c>
      <c r="R67" s="45" t="s">
        <v>165</v>
      </c>
      <c r="S67" s="45">
        <v>0</v>
      </c>
      <c r="T67" s="45" t="s">
        <v>16</v>
      </c>
      <c r="U67" s="49"/>
      <c r="V67" s="74">
        <f t="shared" si="4"/>
        <v>35933333</v>
      </c>
      <c r="W67" s="50">
        <v>220</v>
      </c>
      <c r="X67" s="45" t="s">
        <v>153</v>
      </c>
      <c r="Y67" s="44">
        <v>43129</v>
      </c>
      <c r="Z67" s="44">
        <v>43351</v>
      </c>
      <c r="AA67" s="51"/>
      <c r="AB67" s="51"/>
      <c r="AC67" s="45"/>
      <c r="AD67" s="45"/>
      <c r="AE67" s="45" t="s">
        <v>165</v>
      </c>
      <c r="AF67" s="45" t="s">
        <v>162</v>
      </c>
      <c r="AG67" s="45" t="s">
        <v>114</v>
      </c>
      <c r="AH67" s="52">
        <v>1</v>
      </c>
      <c r="AI67" s="52">
        <v>1</v>
      </c>
      <c r="AJ67" s="53" t="s">
        <v>687</v>
      </c>
      <c r="AK67" s="101">
        <v>0</v>
      </c>
      <c r="AL67" s="101"/>
      <c r="AM67" s="101"/>
      <c r="AN67" s="97"/>
    </row>
    <row r="68" spans="2:41" ht="85.5" x14ac:dyDescent="0.2">
      <c r="B68" s="43">
        <v>2018</v>
      </c>
      <c r="C68" s="44">
        <v>43125</v>
      </c>
      <c r="D68" s="45" t="s">
        <v>29</v>
      </c>
      <c r="E68" s="45" t="s">
        <v>620</v>
      </c>
      <c r="F68" s="46" t="s">
        <v>416</v>
      </c>
      <c r="G68" s="45" t="s">
        <v>31</v>
      </c>
      <c r="H68" s="45" t="s">
        <v>166</v>
      </c>
      <c r="I68" s="47" t="s">
        <v>87</v>
      </c>
      <c r="J68" s="45" t="s">
        <v>354</v>
      </c>
      <c r="K68" s="48">
        <v>79042250</v>
      </c>
      <c r="L68" s="45" t="s">
        <v>183</v>
      </c>
      <c r="M68" s="45" t="s">
        <v>167</v>
      </c>
      <c r="N68" s="48" t="s">
        <v>443</v>
      </c>
      <c r="O68" s="48" t="s">
        <v>364</v>
      </c>
      <c r="P68" s="71">
        <v>34466667</v>
      </c>
      <c r="Q68" s="92" t="s">
        <v>162</v>
      </c>
      <c r="R68" s="45" t="s">
        <v>165</v>
      </c>
      <c r="S68" s="45">
        <v>0</v>
      </c>
      <c r="T68" s="45" t="s">
        <v>16</v>
      </c>
      <c r="U68" s="49"/>
      <c r="V68" s="74">
        <f t="shared" si="4"/>
        <v>34466667</v>
      </c>
      <c r="W68" s="50">
        <v>220</v>
      </c>
      <c r="X68" s="45" t="s">
        <v>153</v>
      </c>
      <c r="Y68" s="44">
        <v>43126</v>
      </c>
      <c r="Z68" s="44">
        <v>43347</v>
      </c>
      <c r="AA68" s="51"/>
      <c r="AB68" s="51"/>
      <c r="AC68" s="45"/>
      <c r="AD68" s="45"/>
      <c r="AE68" s="45" t="s">
        <v>165</v>
      </c>
      <c r="AF68" s="45" t="s">
        <v>162</v>
      </c>
      <c r="AG68" s="45" t="s">
        <v>141</v>
      </c>
      <c r="AH68" s="52">
        <v>1</v>
      </c>
      <c r="AI68" s="52">
        <v>1</v>
      </c>
      <c r="AJ68" s="53" t="s">
        <v>687</v>
      </c>
      <c r="AK68" s="101">
        <v>0</v>
      </c>
      <c r="AL68" s="101"/>
      <c r="AM68" s="101"/>
      <c r="AN68" s="97"/>
    </row>
    <row r="69" spans="2:41" ht="128.25" x14ac:dyDescent="0.2">
      <c r="B69" s="43">
        <v>2018</v>
      </c>
      <c r="C69" s="44">
        <v>43125</v>
      </c>
      <c r="D69" s="45" t="s">
        <v>29</v>
      </c>
      <c r="E69" s="45" t="s">
        <v>621</v>
      </c>
      <c r="F69" s="46" t="s">
        <v>417</v>
      </c>
      <c r="G69" s="45" t="s">
        <v>31</v>
      </c>
      <c r="H69" s="45" t="s">
        <v>166</v>
      </c>
      <c r="I69" s="47" t="s">
        <v>88</v>
      </c>
      <c r="J69" s="45" t="s">
        <v>138</v>
      </c>
      <c r="K69" s="48">
        <v>1016026866</v>
      </c>
      <c r="L69" s="45" t="s">
        <v>183</v>
      </c>
      <c r="M69" s="45" t="s">
        <v>167</v>
      </c>
      <c r="N69" s="48" t="s">
        <v>442</v>
      </c>
      <c r="O69" s="48" t="s">
        <v>261</v>
      </c>
      <c r="P69" s="71">
        <v>25800000</v>
      </c>
      <c r="Q69" s="92" t="s">
        <v>162</v>
      </c>
      <c r="R69" s="45" t="s">
        <v>165</v>
      </c>
      <c r="S69" s="45">
        <v>0</v>
      </c>
      <c r="T69" s="45" t="s">
        <v>16</v>
      </c>
      <c r="U69" s="49"/>
      <c r="V69" s="74">
        <f t="shared" si="4"/>
        <v>25800000</v>
      </c>
      <c r="W69" s="50">
        <v>180</v>
      </c>
      <c r="X69" s="45" t="s">
        <v>156</v>
      </c>
      <c r="Y69" s="44">
        <v>43126</v>
      </c>
      <c r="Z69" s="44">
        <v>43306</v>
      </c>
      <c r="AA69" s="51"/>
      <c r="AB69" s="51"/>
      <c r="AC69" s="45"/>
      <c r="AD69" s="45"/>
      <c r="AE69" s="45" t="s">
        <v>165</v>
      </c>
      <c r="AF69" s="45" t="s">
        <v>162</v>
      </c>
      <c r="AG69" s="45" t="s">
        <v>352</v>
      </c>
      <c r="AH69" s="52">
        <v>1</v>
      </c>
      <c r="AI69" s="52">
        <v>1</v>
      </c>
      <c r="AJ69" s="53" t="s">
        <v>687</v>
      </c>
      <c r="AK69" s="101">
        <v>0</v>
      </c>
      <c r="AL69" s="101"/>
      <c r="AM69" s="101"/>
      <c r="AN69" s="97"/>
    </row>
    <row r="70" spans="2:41" ht="114" x14ac:dyDescent="0.2">
      <c r="B70" s="43">
        <v>2018</v>
      </c>
      <c r="C70" s="44">
        <v>42760</v>
      </c>
      <c r="D70" s="45" t="s">
        <v>29</v>
      </c>
      <c r="E70" s="45" t="s">
        <v>622</v>
      </c>
      <c r="F70" s="46" t="s">
        <v>418</v>
      </c>
      <c r="G70" s="45" t="s">
        <v>31</v>
      </c>
      <c r="H70" s="45" t="s">
        <v>166</v>
      </c>
      <c r="I70" s="47" t="s">
        <v>89</v>
      </c>
      <c r="J70" s="45" t="s">
        <v>139</v>
      </c>
      <c r="K70" s="48">
        <v>80101544</v>
      </c>
      <c r="L70" s="45" t="s">
        <v>183</v>
      </c>
      <c r="M70" s="45" t="s">
        <v>172</v>
      </c>
      <c r="N70" s="48" t="s">
        <v>441</v>
      </c>
      <c r="O70" s="48" t="s">
        <v>262</v>
      </c>
      <c r="P70" s="71">
        <v>34466667</v>
      </c>
      <c r="Q70" s="92" t="s">
        <v>162</v>
      </c>
      <c r="R70" s="45" t="s">
        <v>165</v>
      </c>
      <c r="S70" s="45">
        <v>0</v>
      </c>
      <c r="T70" s="45" t="s">
        <v>16</v>
      </c>
      <c r="U70" s="49"/>
      <c r="V70" s="74">
        <f t="shared" si="4"/>
        <v>34466667</v>
      </c>
      <c r="W70" s="50">
        <v>220</v>
      </c>
      <c r="X70" s="45" t="s">
        <v>153</v>
      </c>
      <c r="Y70" s="44">
        <v>43126</v>
      </c>
      <c r="Z70" s="44">
        <v>43347</v>
      </c>
      <c r="AA70" s="51"/>
      <c r="AB70" s="51"/>
      <c r="AC70" s="45"/>
      <c r="AD70" s="45"/>
      <c r="AE70" s="45" t="s">
        <v>165</v>
      </c>
      <c r="AF70" s="45" t="s">
        <v>162</v>
      </c>
      <c r="AG70" s="45" t="s">
        <v>953</v>
      </c>
      <c r="AH70" s="52">
        <v>1</v>
      </c>
      <c r="AI70" s="52">
        <v>1</v>
      </c>
      <c r="AJ70" s="53" t="s">
        <v>687</v>
      </c>
      <c r="AK70" s="101">
        <v>0</v>
      </c>
      <c r="AL70" s="101"/>
      <c r="AM70" s="101"/>
      <c r="AN70" s="97"/>
    </row>
    <row r="71" spans="2:41" ht="85.5" x14ac:dyDescent="0.2">
      <c r="B71" s="43">
        <v>2018</v>
      </c>
      <c r="C71" s="44">
        <v>43125</v>
      </c>
      <c r="D71" s="45" t="s">
        <v>29</v>
      </c>
      <c r="E71" s="45" t="s">
        <v>623</v>
      </c>
      <c r="F71" s="46" t="s">
        <v>419</v>
      </c>
      <c r="G71" s="45" t="s">
        <v>31</v>
      </c>
      <c r="H71" s="45" t="s">
        <v>166</v>
      </c>
      <c r="I71" s="47" t="s">
        <v>90</v>
      </c>
      <c r="J71" s="45" t="s">
        <v>140</v>
      </c>
      <c r="K71" s="48">
        <v>79321996</v>
      </c>
      <c r="L71" s="45" t="s">
        <v>183</v>
      </c>
      <c r="M71" s="45" t="s">
        <v>167</v>
      </c>
      <c r="N71" s="48" t="s">
        <v>263</v>
      </c>
      <c r="O71" s="48" t="s">
        <v>264</v>
      </c>
      <c r="P71" s="71">
        <v>13200000</v>
      </c>
      <c r="Q71" s="92" t="s">
        <v>162</v>
      </c>
      <c r="R71" s="45" t="s">
        <v>165</v>
      </c>
      <c r="S71" s="45">
        <v>0</v>
      </c>
      <c r="T71" s="45" t="s">
        <v>16</v>
      </c>
      <c r="U71" s="49"/>
      <c r="V71" s="74">
        <f t="shared" si="4"/>
        <v>13200000</v>
      </c>
      <c r="W71" s="50">
        <v>220</v>
      </c>
      <c r="X71" s="45" t="s">
        <v>153</v>
      </c>
      <c r="Y71" s="44">
        <v>43126</v>
      </c>
      <c r="Z71" s="44">
        <v>43348</v>
      </c>
      <c r="AA71" s="51"/>
      <c r="AB71" s="51"/>
      <c r="AC71" s="45"/>
      <c r="AD71" s="45"/>
      <c r="AE71" s="45" t="s">
        <v>165</v>
      </c>
      <c r="AF71" s="45" t="s">
        <v>162</v>
      </c>
      <c r="AG71" s="45" t="s">
        <v>122</v>
      </c>
      <c r="AH71" s="52">
        <v>1</v>
      </c>
      <c r="AI71" s="52">
        <v>1</v>
      </c>
      <c r="AJ71" s="53" t="s">
        <v>687</v>
      </c>
      <c r="AK71" s="101">
        <v>0</v>
      </c>
      <c r="AL71" s="101"/>
      <c r="AM71" s="101"/>
      <c r="AN71" s="97"/>
    </row>
    <row r="72" spans="2:41" ht="28.5" x14ac:dyDescent="0.25">
      <c r="B72" s="43">
        <v>2018</v>
      </c>
      <c r="C72" s="45" t="s">
        <v>30</v>
      </c>
      <c r="D72" s="45" t="s">
        <v>30</v>
      </c>
      <c r="E72" s="45" t="s">
        <v>30</v>
      </c>
      <c r="F72" s="46" t="s">
        <v>420</v>
      </c>
      <c r="G72" s="45" t="s">
        <v>30</v>
      </c>
      <c r="H72" s="45" t="s">
        <v>166</v>
      </c>
      <c r="I72" s="45" t="s">
        <v>30</v>
      </c>
      <c r="J72" s="45" t="s">
        <v>30</v>
      </c>
      <c r="K72" s="45" t="s">
        <v>30</v>
      </c>
      <c r="L72" s="45" t="s">
        <v>30</v>
      </c>
      <c r="M72" s="45" t="s">
        <v>30</v>
      </c>
      <c r="N72" s="45" t="s">
        <v>30</v>
      </c>
      <c r="O72" s="45" t="s">
        <v>30</v>
      </c>
      <c r="P72" s="45" t="s">
        <v>30</v>
      </c>
      <c r="Q72" s="45" t="s">
        <v>30</v>
      </c>
      <c r="R72" s="45" t="s">
        <v>30</v>
      </c>
      <c r="S72" s="45" t="s">
        <v>30</v>
      </c>
      <c r="T72" s="45" t="s">
        <v>30</v>
      </c>
      <c r="U72" s="45" t="s">
        <v>30</v>
      </c>
      <c r="V72" s="45" t="s">
        <v>30</v>
      </c>
      <c r="W72" s="45" t="s">
        <v>30</v>
      </c>
      <c r="X72" s="45" t="s">
        <v>30</v>
      </c>
      <c r="Y72" s="45" t="s">
        <v>30</v>
      </c>
      <c r="Z72" s="45" t="s">
        <v>30</v>
      </c>
      <c r="AA72" s="45" t="s">
        <v>30</v>
      </c>
      <c r="AB72" s="45" t="s">
        <v>30</v>
      </c>
      <c r="AC72" s="45" t="s">
        <v>30</v>
      </c>
      <c r="AD72" s="45" t="s">
        <v>30</v>
      </c>
      <c r="AE72" s="45" t="s">
        <v>30</v>
      </c>
      <c r="AF72" s="45" t="s">
        <v>30</v>
      </c>
      <c r="AG72" s="45" t="s">
        <v>30</v>
      </c>
      <c r="AH72" s="45" t="s">
        <v>30</v>
      </c>
      <c r="AI72" s="45" t="s">
        <v>30</v>
      </c>
      <c r="AJ72" s="45" t="s">
        <v>30</v>
      </c>
      <c r="AK72" s="45" t="s">
        <v>30</v>
      </c>
      <c r="AL72" s="45" t="s">
        <v>30</v>
      </c>
      <c r="AM72" s="45" t="s">
        <v>30</v>
      </c>
      <c r="AN72" s="45" t="s">
        <v>30</v>
      </c>
    </row>
    <row r="73" spans="2:41" ht="99.75" x14ac:dyDescent="0.2">
      <c r="B73" s="43">
        <v>2018</v>
      </c>
      <c r="C73" s="44">
        <v>43123</v>
      </c>
      <c r="D73" s="45" t="s">
        <v>29</v>
      </c>
      <c r="E73" s="45" t="s">
        <v>624</v>
      </c>
      <c r="F73" s="46" t="s">
        <v>421</v>
      </c>
      <c r="G73" s="45" t="s">
        <v>31</v>
      </c>
      <c r="H73" s="45" t="s">
        <v>166</v>
      </c>
      <c r="I73" s="47" t="s">
        <v>91</v>
      </c>
      <c r="J73" s="45" t="s">
        <v>357</v>
      </c>
      <c r="K73" s="48">
        <v>79543764</v>
      </c>
      <c r="L73" s="45" t="s">
        <v>183</v>
      </c>
      <c r="M73" s="45" t="s">
        <v>172</v>
      </c>
      <c r="N73" s="48" t="s">
        <v>265</v>
      </c>
      <c r="O73" s="48" t="s">
        <v>266</v>
      </c>
      <c r="P73" s="71">
        <v>40333333</v>
      </c>
      <c r="Q73" s="92" t="s">
        <v>162</v>
      </c>
      <c r="R73" s="45" t="s">
        <v>165</v>
      </c>
      <c r="S73" s="45">
        <v>0</v>
      </c>
      <c r="T73" s="45" t="s">
        <v>16</v>
      </c>
      <c r="U73" s="45"/>
      <c r="V73" s="74">
        <f t="shared" ref="V73:V76" si="5">+P73+U73</f>
        <v>40333333</v>
      </c>
      <c r="W73" s="51">
        <v>220</v>
      </c>
      <c r="X73" s="45" t="s">
        <v>153</v>
      </c>
      <c r="Y73" s="44">
        <v>43125</v>
      </c>
      <c r="Z73" s="44">
        <v>43346</v>
      </c>
      <c r="AA73" s="51" t="s">
        <v>457</v>
      </c>
      <c r="AB73" s="54">
        <v>43376</v>
      </c>
      <c r="AC73" s="45"/>
      <c r="AD73" s="45"/>
      <c r="AE73" s="45" t="s">
        <v>165</v>
      </c>
      <c r="AF73" s="45" t="s">
        <v>162</v>
      </c>
      <c r="AG73" s="45" t="s">
        <v>114</v>
      </c>
      <c r="AH73" s="52">
        <v>0.9909090825694965</v>
      </c>
      <c r="AI73" s="52">
        <v>1</v>
      </c>
      <c r="AJ73" s="53" t="s">
        <v>687</v>
      </c>
      <c r="AK73" s="101">
        <v>0</v>
      </c>
      <c r="AL73" s="101"/>
      <c r="AM73" s="101"/>
      <c r="AN73" s="97"/>
    </row>
    <row r="74" spans="2:41" ht="99.75" x14ac:dyDescent="0.2">
      <c r="B74" s="43">
        <v>2018</v>
      </c>
      <c r="C74" s="44">
        <v>43125</v>
      </c>
      <c r="D74" s="45" t="s">
        <v>29</v>
      </c>
      <c r="E74" s="45" t="s">
        <v>625</v>
      </c>
      <c r="F74" s="46" t="s">
        <v>422</v>
      </c>
      <c r="G74" s="45" t="s">
        <v>31</v>
      </c>
      <c r="H74" s="45" t="s">
        <v>166</v>
      </c>
      <c r="I74" s="47" t="s">
        <v>92</v>
      </c>
      <c r="J74" s="45" t="s">
        <v>141</v>
      </c>
      <c r="K74" s="48">
        <v>19491239</v>
      </c>
      <c r="L74" s="45" t="s">
        <v>183</v>
      </c>
      <c r="M74" s="45" t="s">
        <v>167</v>
      </c>
      <c r="N74" s="48" t="s">
        <v>267</v>
      </c>
      <c r="O74" s="48" t="s">
        <v>268</v>
      </c>
      <c r="P74" s="71">
        <v>89333333</v>
      </c>
      <c r="Q74" s="92" t="s">
        <v>162</v>
      </c>
      <c r="R74" s="45" t="s">
        <v>165</v>
      </c>
      <c r="S74" s="45">
        <v>0</v>
      </c>
      <c r="T74" s="45" t="s">
        <v>16</v>
      </c>
      <c r="U74" s="49"/>
      <c r="V74" s="74">
        <f t="shared" si="5"/>
        <v>89333333</v>
      </c>
      <c r="W74" s="49">
        <f>30*11+5</f>
        <v>335</v>
      </c>
      <c r="X74" s="45" t="s">
        <v>157</v>
      </c>
      <c r="Y74" s="44">
        <v>43129</v>
      </c>
      <c r="Z74" s="44">
        <v>43467</v>
      </c>
      <c r="AA74" s="51"/>
      <c r="AB74" s="51"/>
      <c r="AC74" s="45"/>
      <c r="AD74" s="45"/>
      <c r="AE74" s="45" t="s">
        <v>165</v>
      </c>
      <c r="AF74" s="45" t="s">
        <v>162</v>
      </c>
      <c r="AG74" s="45" t="s">
        <v>177</v>
      </c>
      <c r="AH74" s="52">
        <v>0.90447761531521498</v>
      </c>
      <c r="AI74" s="52">
        <v>1</v>
      </c>
      <c r="AJ74" s="53" t="s">
        <v>687</v>
      </c>
      <c r="AK74" s="101"/>
      <c r="AL74" s="101"/>
      <c r="AM74" s="101"/>
      <c r="AN74" s="102"/>
    </row>
    <row r="75" spans="2:41" ht="128.25" x14ac:dyDescent="0.2">
      <c r="B75" s="43">
        <v>2018</v>
      </c>
      <c r="C75" s="44">
        <v>43125</v>
      </c>
      <c r="D75" s="45" t="s">
        <v>29</v>
      </c>
      <c r="E75" s="45" t="s">
        <v>626</v>
      </c>
      <c r="F75" s="46" t="s">
        <v>423</v>
      </c>
      <c r="G75" s="45" t="s">
        <v>31</v>
      </c>
      <c r="H75" s="45" t="s">
        <v>166</v>
      </c>
      <c r="I75" s="47" t="s">
        <v>93</v>
      </c>
      <c r="J75" s="45" t="s">
        <v>142</v>
      </c>
      <c r="K75" s="48">
        <v>51990864</v>
      </c>
      <c r="L75" s="45" t="s">
        <v>183</v>
      </c>
      <c r="M75" s="45" t="s">
        <v>167</v>
      </c>
      <c r="N75" s="48" t="s">
        <v>440</v>
      </c>
      <c r="O75" s="48" t="s">
        <v>269</v>
      </c>
      <c r="P75" s="71">
        <v>34466667</v>
      </c>
      <c r="Q75" s="92" t="s">
        <v>162</v>
      </c>
      <c r="R75" s="45" t="s">
        <v>165</v>
      </c>
      <c r="S75" s="45">
        <v>0</v>
      </c>
      <c r="T75" s="45" t="s">
        <v>16</v>
      </c>
      <c r="U75" s="49"/>
      <c r="V75" s="74">
        <f t="shared" si="5"/>
        <v>34466667</v>
      </c>
      <c r="W75" s="50">
        <v>220</v>
      </c>
      <c r="X75" s="45" t="s">
        <v>153</v>
      </c>
      <c r="Y75" s="44">
        <v>43130</v>
      </c>
      <c r="Z75" s="44">
        <v>43351</v>
      </c>
      <c r="AA75" s="51"/>
      <c r="AB75" s="51"/>
      <c r="AC75" s="44">
        <v>43419</v>
      </c>
      <c r="AD75" s="45"/>
      <c r="AE75" s="45" t="s">
        <v>165</v>
      </c>
      <c r="AF75" s="45" t="s">
        <v>162</v>
      </c>
      <c r="AG75" s="45" t="s">
        <v>175</v>
      </c>
      <c r="AH75" s="52">
        <v>0.75909089207842462</v>
      </c>
      <c r="AI75" s="52">
        <v>1</v>
      </c>
      <c r="AJ75" s="53" t="s">
        <v>687</v>
      </c>
      <c r="AK75" s="101">
        <v>0</v>
      </c>
      <c r="AL75" s="101"/>
      <c r="AM75" s="101"/>
      <c r="AN75" s="97"/>
    </row>
    <row r="76" spans="2:41" ht="171" x14ac:dyDescent="0.2">
      <c r="B76" s="43">
        <v>2018</v>
      </c>
      <c r="C76" s="44">
        <v>43125</v>
      </c>
      <c r="D76" s="45" t="s">
        <v>29</v>
      </c>
      <c r="E76" s="45" t="s">
        <v>627</v>
      </c>
      <c r="F76" s="46" t="s">
        <v>424</v>
      </c>
      <c r="G76" s="45" t="s">
        <v>31</v>
      </c>
      <c r="H76" s="45" t="s">
        <v>166</v>
      </c>
      <c r="I76" s="47" t="s">
        <v>94</v>
      </c>
      <c r="J76" s="45" t="s">
        <v>432</v>
      </c>
      <c r="K76" s="48">
        <v>1012325992</v>
      </c>
      <c r="L76" s="45" t="s">
        <v>183</v>
      </c>
      <c r="M76" s="45" t="s">
        <v>167</v>
      </c>
      <c r="N76" s="48" t="s">
        <v>439</v>
      </c>
      <c r="O76" s="48" t="s">
        <v>270</v>
      </c>
      <c r="P76" s="71">
        <v>16414053</v>
      </c>
      <c r="Q76" s="92" t="s">
        <v>162</v>
      </c>
      <c r="R76" s="45" t="s">
        <v>165</v>
      </c>
      <c r="S76" s="45">
        <v>0</v>
      </c>
      <c r="T76" s="45" t="s">
        <v>16</v>
      </c>
      <c r="U76" s="49"/>
      <c r="V76" s="74">
        <f t="shared" si="5"/>
        <v>16414053</v>
      </c>
      <c r="W76" s="50">
        <v>220</v>
      </c>
      <c r="X76" s="45" t="s">
        <v>153</v>
      </c>
      <c r="Y76" s="44">
        <v>43129</v>
      </c>
      <c r="Z76" s="44">
        <v>43350</v>
      </c>
      <c r="AA76" s="51"/>
      <c r="AB76" s="51"/>
      <c r="AC76" s="44" t="s">
        <v>981</v>
      </c>
      <c r="AD76" s="45"/>
      <c r="AE76" s="45" t="s">
        <v>165</v>
      </c>
      <c r="AF76" s="45" t="s">
        <v>162</v>
      </c>
      <c r="AG76" s="45" t="s">
        <v>139</v>
      </c>
      <c r="AH76" s="52">
        <v>6.8181819566441024E-2</v>
      </c>
      <c r="AI76" s="52">
        <v>7.0000000000000007E-2</v>
      </c>
      <c r="AJ76" s="53" t="s">
        <v>164</v>
      </c>
      <c r="AK76" s="96"/>
      <c r="AL76" s="96"/>
      <c r="AM76" s="96"/>
      <c r="AN76" s="97"/>
    </row>
    <row r="77" spans="2:41" ht="28.5" x14ac:dyDescent="0.25">
      <c r="B77" s="43">
        <v>2018</v>
      </c>
      <c r="C77" s="45" t="s">
        <v>30</v>
      </c>
      <c r="D77" s="45" t="s">
        <v>30</v>
      </c>
      <c r="E77" s="45" t="s">
        <v>30</v>
      </c>
      <c r="F77" s="46" t="s">
        <v>425</v>
      </c>
      <c r="G77" s="45" t="s">
        <v>30</v>
      </c>
      <c r="H77" s="45" t="s">
        <v>30</v>
      </c>
      <c r="I77" s="45" t="s">
        <v>30</v>
      </c>
      <c r="J77" s="45" t="s">
        <v>30</v>
      </c>
      <c r="K77" s="45" t="s">
        <v>30</v>
      </c>
      <c r="L77" s="45" t="s">
        <v>30</v>
      </c>
      <c r="M77" s="45" t="s">
        <v>30</v>
      </c>
      <c r="N77" s="45" t="s">
        <v>30</v>
      </c>
      <c r="O77" s="45" t="s">
        <v>30</v>
      </c>
      <c r="P77" s="45" t="s">
        <v>30</v>
      </c>
      <c r="Q77" s="45" t="s">
        <v>30</v>
      </c>
      <c r="R77" s="45" t="s">
        <v>30</v>
      </c>
      <c r="S77" s="45" t="s">
        <v>30</v>
      </c>
      <c r="T77" s="45" t="s">
        <v>30</v>
      </c>
      <c r="U77" s="45" t="s">
        <v>30</v>
      </c>
      <c r="V77" s="45" t="s">
        <v>30</v>
      </c>
      <c r="W77" s="45" t="s">
        <v>30</v>
      </c>
      <c r="X77" s="45" t="s">
        <v>30</v>
      </c>
      <c r="Y77" s="45" t="s">
        <v>30</v>
      </c>
      <c r="Z77" s="45" t="s">
        <v>30</v>
      </c>
      <c r="AA77" s="45" t="s">
        <v>30</v>
      </c>
      <c r="AB77" s="45" t="s">
        <v>30</v>
      </c>
      <c r="AC77" s="45" t="s">
        <v>30</v>
      </c>
      <c r="AD77" s="45" t="s">
        <v>30</v>
      </c>
      <c r="AE77" s="45" t="s">
        <v>30</v>
      </c>
      <c r="AF77" s="45" t="s">
        <v>30</v>
      </c>
      <c r="AG77" s="45" t="s">
        <v>30</v>
      </c>
      <c r="AH77" s="45" t="s">
        <v>30</v>
      </c>
      <c r="AI77" s="45" t="s">
        <v>30</v>
      </c>
      <c r="AJ77" s="45" t="s">
        <v>30</v>
      </c>
      <c r="AK77" s="45" t="s">
        <v>30</v>
      </c>
      <c r="AL77" s="45" t="s">
        <v>30</v>
      </c>
      <c r="AM77" s="45" t="s">
        <v>30</v>
      </c>
      <c r="AN77" s="45" t="s">
        <v>30</v>
      </c>
    </row>
    <row r="78" spans="2:41" ht="85.5" x14ac:dyDescent="0.2">
      <c r="B78" s="43">
        <v>2018</v>
      </c>
      <c r="C78" s="44">
        <v>43126</v>
      </c>
      <c r="D78" s="45" t="s">
        <v>29</v>
      </c>
      <c r="E78" s="45" t="s">
        <v>628</v>
      </c>
      <c r="F78" s="46" t="s">
        <v>426</v>
      </c>
      <c r="G78" s="45" t="s">
        <v>31</v>
      </c>
      <c r="H78" s="45" t="s">
        <v>166</v>
      </c>
      <c r="I78" s="47" t="s">
        <v>95</v>
      </c>
      <c r="J78" s="45" t="s">
        <v>143</v>
      </c>
      <c r="K78" s="45">
        <v>51876508</v>
      </c>
      <c r="L78" s="45" t="s">
        <v>183</v>
      </c>
      <c r="M78" s="45" t="s">
        <v>167</v>
      </c>
      <c r="N78" s="45" t="s">
        <v>271</v>
      </c>
      <c r="O78" s="45" t="s">
        <v>272</v>
      </c>
      <c r="P78" s="71">
        <v>16133333</v>
      </c>
      <c r="Q78" s="92" t="s">
        <v>162</v>
      </c>
      <c r="R78" s="45" t="s">
        <v>165</v>
      </c>
      <c r="S78" s="45">
        <v>0</v>
      </c>
      <c r="T78" s="45" t="s">
        <v>16</v>
      </c>
      <c r="U78" s="49"/>
      <c r="V78" s="74">
        <f t="shared" ref="V78:V141" si="6">+P78+U78</f>
        <v>16133333</v>
      </c>
      <c r="W78" s="50">
        <v>220</v>
      </c>
      <c r="X78" s="45" t="s">
        <v>153</v>
      </c>
      <c r="Y78" s="44">
        <v>43129</v>
      </c>
      <c r="Z78" s="44">
        <v>43351</v>
      </c>
      <c r="AA78" s="51"/>
      <c r="AB78" s="51"/>
      <c r="AC78" s="45"/>
      <c r="AD78" s="45"/>
      <c r="AE78" s="45" t="s">
        <v>165</v>
      </c>
      <c r="AF78" s="45" t="s">
        <v>162</v>
      </c>
      <c r="AG78" s="45" t="s">
        <v>122</v>
      </c>
      <c r="AH78" s="52">
        <v>1</v>
      </c>
      <c r="AI78" s="52">
        <v>1</v>
      </c>
      <c r="AJ78" s="53" t="s">
        <v>687</v>
      </c>
      <c r="AK78" s="101">
        <v>0</v>
      </c>
      <c r="AL78" s="101"/>
      <c r="AM78" s="101"/>
      <c r="AN78" s="97"/>
    </row>
    <row r="79" spans="2:41" ht="99.75" x14ac:dyDescent="0.2">
      <c r="B79" s="43">
        <v>2018</v>
      </c>
      <c r="C79" s="44">
        <v>43126</v>
      </c>
      <c r="D79" s="45" t="s">
        <v>29</v>
      </c>
      <c r="E79" s="45" t="s">
        <v>629</v>
      </c>
      <c r="F79" s="46" t="s">
        <v>427</v>
      </c>
      <c r="G79" s="45" t="s">
        <v>31</v>
      </c>
      <c r="H79" s="45" t="s">
        <v>166</v>
      </c>
      <c r="I79" s="47" t="s">
        <v>96</v>
      </c>
      <c r="J79" s="45" t="s">
        <v>356</v>
      </c>
      <c r="K79" s="45">
        <v>80158088</v>
      </c>
      <c r="L79" s="45" t="s">
        <v>183</v>
      </c>
      <c r="M79" s="45" t="s">
        <v>167</v>
      </c>
      <c r="N79" s="45" t="s">
        <v>273</v>
      </c>
      <c r="O79" s="45" t="s">
        <v>274</v>
      </c>
      <c r="P79" s="71">
        <v>55833333</v>
      </c>
      <c r="Q79" s="92" t="s">
        <v>162</v>
      </c>
      <c r="R79" s="45" t="s">
        <v>165</v>
      </c>
      <c r="S79" s="45">
        <v>0</v>
      </c>
      <c r="T79" s="45" t="s">
        <v>16</v>
      </c>
      <c r="U79" s="45"/>
      <c r="V79" s="74">
        <f t="shared" si="6"/>
        <v>55833333</v>
      </c>
      <c r="W79" s="51">
        <v>335</v>
      </c>
      <c r="X79" s="45" t="s">
        <v>158</v>
      </c>
      <c r="Y79" s="44">
        <v>43129</v>
      </c>
      <c r="Z79" s="44">
        <v>43467</v>
      </c>
      <c r="AA79" s="51"/>
      <c r="AB79" s="51"/>
      <c r="AC79" s="45"/>
      <c r="AD79" s="45"/>
      <c r="AE79" s="45" t="s">
        <v>165</v>
      </c>
      <c r="AF79" s="45" t="s">
        <v>162</v>
      </c>
      <c r="AG79" s="45" t="s">
        <v>953</v>
      </c>
      <c r="AH79" s="52">
        <v>0.90447761734016485</v>
      </c>
      <c r="AI79" s="52">
        <v>1</v>
      </c>
      <c r="AJ79" s="56" t="s">
        <v>188</v>
      </c>
      <c r="AK79" s="101">
        <v>5000000</v>
      </c>
      <c r="AL79" s="101">
        <f>+AK79*0.4</f>
        <v>2000000</v>
      </c>
      <c r="AM79" s="101">
        <f>+AL79*0.16</f>
        <v>320000</v>
      </c>
      <c r="AN79" s="102">
        <f>+AL79*0.125</f>
        <v>250000</v>
      </c>
      <c r="AO79" s="33"/>
    </row>
    <row r="80" spans="2:41" ht="129.75" customHeight="1" x14ac:dyDescent="0.2">
      <c r="B80" s="43">
        <v>2018</v>
      </c>
      <c r="C80" s="44">
        <v>43126</v>
      </c>
      <c r="D80" s="45" t="s">
        <v>29</v>
      </c>
      <c r="E80" s="45" t="s">
        <v>630</v>
      </c>
      <c r="F80" s="46" t="s">
        <v>428</v>
      </c>
      <c r="G80" s="45" t="s">
        <v>31</v>
      </c>
      <c r="H80" s="45" t="s">
        <v>166</v>
      </c>
      <c r="I80" s="47" t="s">
        <v>97</v>
      </c>
      <c r="J80" s="45" t="s">
        <v>144</v>
      </c>
      <c r="K80" s="45">
        <v>71718506</v>
      </c>
      <c r="L80" s="45" t="s">
        <v>183</v>
      </c>
      <c r="M80" s="45" t="s">
        <v>172</v>
      </c>
      <c r="N80" s="45" t="s">
        <v>275</v>
      </c>
      <c r="O80" s="45" t="s">
        <v>276</v>
      </c>
      <c r="P80" s="71">
        <v>51333333</v>
      </c>
      <c r="Q80" s="92" t="s">
        <v>162</v>
      </c>
      <c r="R80" s="45" t="s">
        <v>165</v>
      </c>
      <c r="S80" s="45">
        <v>0</v>
      </c>
      <c r="T80" s="45" t="s">
        <v>16</v>
      </c>
      <c r="U80" s="45"/>
      <c r="V80" s="74">
        <f t="shared" si="6"/>
        <v>51333333</v>
      </c>
      <c r="W80" s="51">
        <v>220</v>
      </c>
      <c r="X80" s="45" t="s">
        <v>159</v>
      </c>
      <c r="Y80" s="44">
        <v>43126</v>
      </c>
      <c r="Z80" s="44">
        <v>43347</v>
      </c>
      <c r="AA80" s="60"/>
      <c r="AB80" s="60" t="s">
        <v>903</v>
      </c>
      <c r="AC80" s="45"/>
      <c r="AD80" s="45"/>
      <c r="AE80" s="45" t="s">
        <v>165</v>
      </c>
      <c r="AF80" s="45" t="s">
        <v>162</v>
      </c>
      <c r="AG80" s="45" t="s">
        <v>114</v>
      </c>
      <c r="AH80" s="52">
        <v>0.57272727644628096</v>
      </c>
      <c r="AI80" s="52">
        <v>0.56999999999999995</v>
      </c>
      <c r="AJ80" s="53" t="s">
        <v>687</v>
      </c>
      <c r="AK80" s="101">
        <v>0</v>
      </c>
      <c r="AL80" s="101"/>
      <c r="AM80" s="101"/>
      <c r="AN80" s="97"/>
    </row>
    <row r="81" spans="1:40" ht="59.25" customHeight="1" x14ac:dyDescent="0.2">
      <c r="B81" s="43">
        <v>2018</v>
      </c>
      <c r="C81" s="44">
        <v>43172</v>
      </c>
      <c r="D81" s="45" t="s">
        <v>29</v>
      </c>
      <c r="E81" s="45" t="s">
        <v>560</v>
      </c>
      <c r="F81" s="46" t="s">
        <v>1117</v>
      </c>
      <c r="G81" s="45" t="s">
        <v>32</v>
      </c>
      <c r="H81" s="45">
        <v>4</v>
      </c>
      <c r="I81" s="47" t="s">
        <v>98</v>
      </c>
      <c r="J81" s="45" t="s">
        <v>145</v>
      </c>
      <c r="K81" s="45" t="s">
        <v>148</v>
      </c>
      <c r="L81" s="45" t="s">
        <v>185</v>
      </c>
      <c r="M81" s="45" t="s">
        <v>184</v>
      </c>
      <c r="N81" s="45" t="s">
        <v>277</v>
      </c>
      <c r="O81" s="45" t="s">
        <v>278</v>
      </c>
      <c r="P81" s="71">
        <v>21630000</v>
      </c>
      <c r="Q81" s="92" t="s">
        <v>162</v>
      </c>
      <c r="R81" s="45" t="s">
        <v>165</v>
      </c>
      <c r="S81" s="45">
        <v>0</v>
      </c>
      <c r="T81" s="45" t="s">
        <v>16</v>
      </c>
      <c r="U81" s="45"/>
      <c r="V81" s="74">
        <f t="shared" si="6"/>
        <v>21630000</v>
      </c>
      <c r="W81" s="51">
        <v>330</v>
      </c>
      <c r="X81" s="45" t="s">
        <v>160</v>
      </c>
      <c r="Y81" s="44">
        <v>43172</v>
      </c>
      <c r="Z81" s="44">
        <v>43508</v>
      </c>
      <c r="AA81" s="60"/>
      <c r="AB81" s="60"/>
      <c r="AC81" s="45"/>
      <c r="AD81" s="45"/>
      <c r="AE81" s="45" t="s">
        <v>165</v>
      </c>
      <c r="AF81" s="45" t="s">
        <v>162</v>
      </c>
      <c r="AG81" s="45" t="s">
        <v>106</v>
      </c>
      <c r="AH81" s="52">
        <v>0.82100977198697067</v>
      </c>
      <c r="AI81" s="52">
        <v>0.85</v>
      </c>
      <c r="AJ81" s="56" t="s">
        <v>163</v>
      </c>
      <c r="AK81" s="96"/>
      <c r="AL81" s="96"/>
      <c r="AM81" s="96"/>
      <c r="AN81" s="97"/>
    </row>
    <row r="82" spans="1:40" ht="67.5" customHeight="1" x14ac:dyDescent="0.3">
      <c r="B82" s="43">
        <v>2018</v>
      </c>
      <c r="C82" s="44">
        <v>43186</v>
      </c>
      <c r="D82" s="45" t="s">
        <v>29</v>
      </c>
      <c r="E82" s="45" t="s">
        <v>559</v>
      </c>
      <c r="F82" s="46" t="s">
        <v>429</v>
      </c>
      <c r="G82" s="45" t="s">
        <v>33</v>
      </c>
      <c r="H82" s="45">
        <v>2</v>
      </c>
      <c r="I82" s="47" t="s">
        <v>342</v>
      </c>
      <c r="J82" s="45" t="s">
        <v>146</v>
      </c>
      <c r="K82" s="45" t="s">
        <v>149</v>
      </c>
      <c r="L82" s="45" t="s">
        <v>185</v>
      </c>
      <c r="M82" s="45" t="s">
        <v>190</v>
      </c>
      <c r="N82" s="45" t="s">
        <v>279</v>
      </c>
      <c r="O82" s="45" t="s">
        <v>464</v>
      </c>
      <c r="P82" s="71">
        <v>147409962</v>
      </c>
      <c r="Q82" s="92" t="s">
        <v>162</v>
      </c>
      <c r="R82" s="45" t="s">
        <v>165</v>
      </c>
      <c r="S82" s="45">
        <v>0</v>
      </c>
      <c r="T82" s="45" t="s">
        <v>16</v>
      </c>
      <c r="U82" s="48">
        <v>73704981</v>
      </c>
      <c r="V82" s="74">
        <f t="shared" si="6"/>
        <v>221114943</v>
      </c>
      <c r="W82" s="51">
        <v>180</v>
      </c>
      <c r="X82" s="45" t="s">
        <v>156</v>
      </c>
      <c r="Y82" s="44">
        <v>43196</v>
      </c>
      <c r="Z82" s="44">
        <v>43378</v>
      </c>
      <c r="AA82" s="61"/>
      <c r="AB82" s="44">
        <v>43552</v>
      </c>
      <c r="AC82" s="45"/>
      <c r="AD82" s="45"/>
      <c r="AE82" s="45" t="s">
        <v>165</v>
      </c>
      <c r="AF82" s="45" t="s">
        <v>1140</v>
      </c>
      <c r="AG82" s="45" t="s">
        <v>469</v>
      </c>
      <c r="AH82" s="62">
        <v>0.73535916566253956</v>
      </c>
      <c r="AI82" s="62">
        <v>0.85</v>
      </c>
      <c r="AJ82" s="56" t="s">
        <v>163</v>
      </c>
      <c r="AK82" s="101"/>
      <c r="AL82" s="101"/>
      <c r="AM82" s="96"/>
      <c r="AN82" s="97"/>
    </row>
    <row r="83" spans="1:40" ht="46.5" customHeight="1" x14ac:dyDescent="0.2">
      <c r="B83" s="43">
        <v>2018</v>
      </c>
      <c r="C83" s="44">
        <v>43207</v>
      </c>
      <c r="D83" s="45" t="s">
        <v>29</v>
      </c>
      <c r="E83" s="45" t="s">
        <v>558</v>
      </c>
      <c r="F83" s="46" t="s">
        <v>430</v>
      </c>
      <c r="G83" s="45" t="s">
        <v>32</v>
      </c>
      <c r="H83" s="45">
        <v>4</v>
      </c>
      <c r="I83" s="47" t="s">
        <v>99</v>
      </c>
      <c r="J83" s="45" t="s">
        <v>147</v>
      </c>
      <c r="K83" s="45">
        <v>80222117</v>
      </c>
      <c r="L83" s="45" t="s">
        <v>183</v>
      </c>
      <c r="M83" s="45" t="s">
        <v>186</v>
      </c>
      <c r="N83" s="45" t="s">
        <v>280</v>
      </c>
      <c r="O83" s="45" t="s">
        <v>281</v>
      </c>
      <c r="P83" s="71">
        <v>17629000</v>
      </c>
      <c r="Q83" s="92" t="s">
        <v>162</v>
      </c>
      <c r="R83" s="45" t="s">
        <v>165</v>
      </c>
      <c r="S83" s="45">
        <v>0</v>
      </c>
      <c r="T83" s="45" t="s">
        <v>16</v>
      </c>
      <c r="U83" s="45"/>
      <c r="V83" s="74">
        <f t="shared" si="6"/>
        <v>17629000</v>
      </c>
      <c r="W83" s="51">
        <v>20</v>
      </c>
      <c r="X83" s="45" t="s">
        <v>161</v>
      </c>
      <c r="Y83" s="44">
        <v>43209</v>
      </c>
      <c r="Z83" s="44">
        <v>43228</v>
      </c>
      <c r="AA83" s="60"/>
      <c r="AB83" s="60"/>
      <c r="AC83" s="45"/>
      <c r="AD83" s="45"/>
      <c r="AE83" s="45" t="s">
        <v>165</v>
      </c>
      <c r="AF83" s="45" t="s">
        <v>162</v>
      </c>
      <c r="AG83" s="45" t="s">
        <v>470</v>
      </c>
      <c r="AH83" s="52">
        <v>1</v>
      </c>
      <c r="AI83" s="52">
        <v>1</v>
      </c>
      <c r="AJ83" s="56" t="s">
        <v>188</v>
      </c>
      <c r="AK83" s="96"/>
      <c r="AL83" s="96"/>
      <c r="AM83" s="96"/>
      <c r="AN83" s="97"/>
    </row>
    <row r="84" spans="1:40" s="98" customFormat="1" ht="52.5" customHeight="1" x14ac:dyDescent="0.2">
      <c r="A84" s="29"/>
      <c r="B84" s="43">
        <v>2018</v>
      </c>
      <c r="C84" s="94">
        <v>43160</v>
      </c>
      <c r="D84" s="45" t="s">
        <v>206</v>
      </c>
      <c r="E84" s="45"/>
      <c r="F84" s="92">
        <v>26058</v>
      </c>
      <c r="G84" s="45" t="s">
        <v>207</v>
      </c>
      <c r="H84" s="92">
        <v>12</v>
      </c>
      <c r="I84" s="47" t="s">
        <v>208</v>
      </c>
      <c r="J84" s="45" t="s">
        <v>209</v>
      </c>
      <c r="K84" s="92" t="s">
        <v>210</v>
      </c>
      <c r="L84" s="45" t="s">
        <v>185</v>
      </c>
      <c r="M84" s="45" t="s">
        <v>190</v>
      </c>
      <c r="N84" s="45" t="s">
        <v>282</v>
      </c>
      <c r="O84" s="45" t="s">
        <v>283</v>
      </c>
      <c r="P84" s="71">
        <v>45754579</v>
      </c>
      <c r="Q84" s="92" t="s">
        <v>162</v>
      </c>
      <c r="R84" s="92" t="s">
        <v>165</v>
      </c>
      <c r="S84" s="92">
        <v>0</v>
      </c>
      <c r="T84" s="92" t="s">
        <v>16</v>
      </c>
      <c r="U84" s="92"/>
      <c r="V84" s="74">
        <f t="shared" si="6"/>
        <v>45754579</v>
      </c>
      <c r="W84" s="93">
        <v>240</v>
      </c>
      <c r="X84" s="92" t="s">
        <v>211</v>
      </c>
      <c r="Y84" s="94">
        <v>43166</v>
      </c>
      <c r="Z84" s="94">
        <v>43410</v>
      </c>
      <c r="AA84" s="60"/>
      <c r="AB84" s="60"/>
      <c r="AC84" s="92"/>
      <c r="AD84" s="92"/>
      <c r="AE84" s="92" t="s">
        <v>165</v>
      </c>
      <c r="AF84" s="92" t="s">
        <v>162</v>
      </c>
      <c r="AG84" s="45" t="s">
        <v>955</v>
      </c>
      <c r="AH84" s="62">
        <v>0.94</v>
      </c>
      <c r="AI84" s="62">
        <v>1</v>
      </c>
      <c r="AJ84" s="95" t="s">
        <v>188</v>
      </c>
      <c r="AK84" s="96"/>
      <c r="AL84" s="96"/>
      <c r="AM84" s="96"/>
      <c r="AN84" s="97"/>
    </row>
    <row r="85" spans="1:40" s="98" customFormat="1" ht="40.5" customHeight="1" x14ac:dyDescent="0.2">
      <c r="A85" s="29"/>
      <c r="B85" s="43">
        <v>2018</v>
      </c>
      <c r="C85" s="94">
        <v>43223</v>
      </c>
      <c r="D85" s="45" t="s">
        <v>206</v>
      </c>
      <c r="E85" s="45"/>
      <c r="F85" s="92">
        <v>20160</v>
      </c>
      <c r="G85" s="45" t="s">
        <v>207</v>
      </c>
      <c r="H85" s="92"/>
      <c r="I85" s="47" t="s">
        <v>492</v>
      </c>
      <c r="J85" s="45" t="s">
        <v>493</v>
      </c>
      <c r="K85" s="92" t="s">
        <v>494</v>
      </c>
      <c r="L85" s="45" t="s">
        <v>183</v>
      </c>
      <c r="M85" s="45" t="s">
        <v>167</v>
      </c>
      <c r="N85" s="45" t="s">
        <v>490</v>
      </c>
      <c r="O85" s="45" t="s">
        <v>491</v>
      </c>
      <c r="P85" s="71">
        <v>227827000</v>
      </c>
      <c r="Q85" s="92" t="s">
        <v>162</v>
      </c>
      <c r="R85" s="92" t="s">
        <v>165</v>
      </c>
      <c r="S85" s="92">
        <v>0</v>
      </c>
      <c r="T85" s="92" t="s">
        <v>16</v>
      </c>
      <c r="U85" s="92"/>
      <c r="V85" s="74">
        <f t="shared" si="6"/>
        <v>227827000</v>
      </c>
      <c r="W85" s="93">
        <v>120</v>
      </c>
      <c r="X85" s="92" t="s">
        <v>495</v>
      </c>
      <c r="Y85" s="94" t="s">
        <v>496</v>
      </c>
      <c r="Z85" s="94">
        <v>43346</v>
      </c>
      <c r="AA85" s="60"/>
      <c r="AB85" s="63"/>
      <c r="AC85" s="92"/>
      <c r="AD85" s="92"/>
      <c r="AE85" s="92" t="s">
        <v>165</v>
      </c>
      <c r="AF85" s="92" t="s">
        <v>162</v>
      </c>
      <c r="AG85" s="45" t="s">
        <v>139</v>
      </c>
      <c r="AH85" s="99">
        <v>1</v>
      </c>
      <c r="AI85" s="99">
        <v>1</v>
      </c>
      <c r="AJ85" s="53" t="s">
        <v>687</v>
      </c>
      <c r="AK85" s="96"/>
      <c r="AL85" s="96"/>
      <c r="AM85" s="96"/>
      <c r="AN85" s="97"/>
    </row>
    <row r="86" spans="1:40" s="98" customFormat="1" ht="54.75" customHeight="1" x14ac:dyDescent="0.2">
      <c r="A86" s="29"/>
      <c r="B86" s="43">
        <v>2018</v>
      </c>
      <c r="C86" s="94">
        <v>43224</v>
      </c>
      <c r="D86" s="45" t="s">
        <v>206</v>
      </c>
      <c r="E86" s="45"/>
      <c r="F86" s="92">
        <v>28186</v>
      </c>
      <c r="G86" s="45" t="s">
        <v>207</v>
      </c>
      <c r="H86" s="92">
        <v>25</v>
      </c>
      <c r="I86" s="47" t="s">
        <v>477</v>
      </c>
      <c r="J86" s="45" t="s">
        <v>478</v>
      </c>
      <c r="K86" s="92" t="s">
        <v>479</v>
      </c>
      <c r="L86" s="45" t="s">
        <v>185</v>
      </c>
      <c r="M86" s="45" t="s">
        <v>497</v>
      </c>
      <c r="N86" s="45" t="s">
        <v>476</v>
      </c>
      <c r="O86" s="45" t="s">
        <v>480</v>
      </c>
      <c r="P86" s="71">
        <v>85929900</v>
      </c>
      <c r="Q86" s="92" t="s">
        <v>162</v>
      </c>
      <c r="R86" s="92" t="s">
        <v>165</v>
      </c>
      <c r="S86" s="92">
        <v>0</v>
      </c>
      <c r="T86" s="92" t="s">
        <v>16</v>
      </c>
      <c r="U86" s="92"/>
      <c r="V86" s="74">
        <f t="shared" si="6"/>
        <v>85929900</v>
      </c>
      <c r="W86" s="93">
        <v>60</v>
      </c>
      <c r="X86" s="92" t="s">
        <v>489</v>
      </c>
      <c r="Y86" s="94">
        <v>43224</v>
      </c>
      <c r="Z86" s="94">
        <v>43284</v>
      </c>
      <c r="AA86" s="60"/>
      <c r="AB86" s="60"/>
      <c r="AC86" s="92"/>
      <c r="AD86" s="92"/>
      <c r="AE86" s="92" t="s">
        <v>165</v>
      </c>
      <c r="AF86" s="92" t="s">
        <v>162</v>
      </c>
      <c r="AG86" s="45" t="s">
        <v>108</v>
      </c>
      <c r="AH86" s="99">
        <v>1</v>
      </c>
      <c r="AI86" s="62">
        <v>1</v>
      </c>
      <c r="AJ86" s="53" t="s">
        <v>188</v>
      </c>
      <c r="AK86" s="96"/>
      <c r="AL86" s="96"/>
      <c r="AM86" s="96"/>
      <c r="AN86" s="97"/>
    </row>
    <row r="87" spans="1:40" s="98" customFormat="1" ht="54.75" customHeight="1" x14ac:dyDescent="0.2">
      <c r="A87" s="29"/>
      <c r="B87" s="43">
        <v>2018</v>
      </c>
      <c r="C87" s="94">
        <v>43224</v>
      </c>
      <c r="D87" s="45" t="s">
        <v>206</v>
      </c>
      <c r="E87" s="45"/>
      <c r="F87" s="95">
        <v>28193</v>
      </c>
      <c r="G87" s="45" t="s">
        <v>207</v>
      </c>
      <c r="H87" s="92">
        <v>21</v>
      </c>
      <c r="I87" s="47" t="s">
        <v>477</v>
      </c>
      <c r="J87" s="45" t="s">
        <v>473</v>
      </c>
      <c r="K87" s="92" t="s">
        <v>474</v>
      </c>
      <c r="L87" s="45" t="s">
        <v>185</v>
      </c>
      <c r="M87" s="92" t="s">
        <v>475</v>
      </c>
      <c r="N87" s="45" t="s">
        <v>476</v>
      </c>
      <c r="O87" s="45" t="s">
        <v>483</v>
      </c>
      <c r="P87" s="71">
        <v>9651969</v>
      </c>
      <c r="Q87" s="92" t="s">
        <v>162</v>
      </c>
      <c r="R87" s="92" t="s">
        <v>165</v>
      </c>
      <c r="S87" s="92">
        <v>0</v>
      </c>
      <c r="T87" s="92" t="s">
        <v>16</v>
      </c>
      <c r="U87" s="92"/>
      <c r="V87" s="74">
        <f t="shared" si="6"/>
        <v>9651969</v>
      </c>
      <c r="W87" s="93">
        <v>60</v>
      </c>
      <c r="X87" s="92" t="s">
        <v>489</v>
      </c>
      <c r="Y87" s="94">
        <v>43224</v>
      </c>
      <c r="Z87" s="94">
        <v>43284</v>
      </c>
      <c r="AA87" s="92"/>
      <c r="AB87" s="92"/>
      <c r="AC87" s="92"/>
      <c r="AD87" s="92"/>
      <c r="AE87" s="92" t="s">
        <v>165</v>
      </c>
      <c r="AF87" s="92" t="s">
        <v>162</v>
      </c>
      <c r="AG87" s="45" t="s">
        <v>108</v>
      </c>
      <c r="AH87" s="99">
        <v>1</v>
      </c>
      <c r="AI87" s="99">
        <v>1</v>
      </c>
      <c r="AJ87" s="53" t="s">
        <v>188</v>
      </c>
      <c r="AK87" s="96"/>
      <c r="AL87" s="96"/>
      <c r="AM87" s="96"/>
      <c r="AN87" s="97"/>
    </row>
    <row r="88" spans="1:40" s="98" customFormat="1" ht="66" customHeight="1" x14ac:dyDescent="0.2">
      <c r="A88" s="29"/>
      <c r="B88" s="43">
        <v>2018</v>
      </c>
      <c r="C88" s="94">
        <v>43224</v>
      </c>
      <c r="D88" s="45" t="s">
        <v>206</v>
      </c>
      <c r="E88" s="45"/>
      <c r="F88" s="95">
        <v>28194</v>
      </c>
      <c r="G88" s="45" t="s">
        <v>207</v>
      </c>
      <c r="H88" s="92">
        <v>21</v>
      </c>
      <c r="I88" s="47" t="s">
        <v>477</v>
      </c>
      <c r="J88" s="45" t="s">
        <v>481</v>
      </c>
      <c r="K88" s="92" t="s">
        <v>482</v>
      </c>
      <c r="L88" s="45" t="s">
        <v>185</v>
      </c>
      <c r="M88" s="92" t="s">
        <v>475</v>
      </c>
      <c r="N88" s="45" t="s">
        <v>476</v>
      </c>
      <c r="O88" s="45" t="s">
        <v>484</v>
      </c>
      <c r="P88" s="71">
        <v>7275049</v>
      </c>
      <c r="Q88" s="92" t="s">
        <v>162</v>
      </c>
      <c r="R88" s="92" t="s">
        <v>165</v>
      </c>
      <c r="S88" s="92">
        <v>0</v>
      </c>
      <c r="T88" s="92" t="s">
        <v>16</v>
      </c>
      <c r="U88" s="92"/>
      <c r="V88" s="74">
        <f t="shared" si="6"/>
        <v>7275049</v>
      </c>
      <c r="W88" s="93">
        <v>60</v>
      </c>
      <c r="X88" s="92" t="s">
        <v>489</v>
      </c>
      <c r="Y88" s="94">
        <v>43224</v>
      </c>
      <c r="Z88" s="94">
        <v>43284</v>
      </c>
      <c r="AA88" s="92"/>
      <c r="AB88" s="92"/>
      <c r="AC88" s="92"/>
      <c r="AD88" s="92"/>
      <c r="AE88" s="92" t="s">
        <v>165</v>
      </c>
      <c r="AF88" s="92" t="s">
        <v>162</v>
      </c>
      <c r="AG88" s="45" t="s">
        <v>108</v>
      </c>
      <c r="AH88" s="99">
        <v>1</v>
      </c>
      <c r="AI88" s="99">
        <v>1</v>
      </c>
      <c r="AJ88" s="53" t="s">
        <v>188</v>
      </c>
      <c r="AK88" s="96"/>
      <c r="AL88" s="96"/>
      <c r="AM88" s="96"/>
      <c r="AN88" s="97"/>
    </row>
    <row r="89" spans="1:40" s="98" customFormat="1" ht="41.25" customHeight="1" x14ac:dyDescent="0.2">
      <c r="A89" s="29"/>
      <c r="B89" s="43">
        <v>2018</v>
      </c>
      <c r="C89" s="94">
        <v>43224</v>
      </c>
      <c r="D89" s="45" t="s">
        <v>206</v>
      </c>
      <c r="E89" s="45"/>
      <c r="F89" s="95">
        <v>28195</v>
      </c>
      <c r="G89" s="45" t="s">
        <v>207</v>
      </c>
      <c r="H89" s="92">
        <v>11</v>
      </c>
      <c r="I89" s="47" t="s">
        <v>477</v>
      </c>
      <c r="J89" s="45" t="s">
        <v>485</v>
      </c>
      <c r="K89" s="92" t="s">
        <v>486</v>
      </c>
      <c r="L89" s="45" t="s">
        <v>185</v>
      </c>
      <c r="M89" s="92" t="s">
        <v>475</v>
      </c>
      <c r="N89" s="45" t="s">
        <v>476</v>
      </c>
      <c r="O89" s="45" t="s">
        <v>487</v>
      </c>
      <c r="P89" s="71">
        <v>8008000</v>
      </c>
      <c r="Q89" s="92" t="s">
        <v>162</v>
      </c>
      <c r="R89" s="92" t="s">
        <v>165</v>
      </c>
      <c r="S89" s="92">
        <v>0</v>
      </c>
      <c r="T89" s="92" t="s">
        <v>16</v>
      </c>
      <c r="U89" s="92"/>
      <c r="V89" s="74">
        <f t="shared" si="6"/>
        <v>8008000</v>
      </c>
      <c r="W89" s="93">
        <v>60</v>
      </c>
      <c r="X89" s="92" t="s">
        <v>489</v>
      </c>
      <c r="Y89" s="94">
        <v>43224</v>
      </c>
      <c r="Z89" s="94">
        <v>43284</v>
      </c>
      <c r="AA89" s="92"/>
      <c r="AB89" s="92"/>
      <c r="AC89" s="92"/>
      <c r="AD89" s="92"/>
      <c r="AE89" s="92" t="s">
        <v>165</v>
      </c>
      <c r="AF89" s="92" t="s">
        <v>162</v>
      </c>
      <c r="AG89" s="45" t="s">
        <v>108</v>
      </c>
      <c r="AH89" s="99">
        <v>1</v>
      </c>
      <c r="AI89" s="99">
        <v>1</v>
      </c>
      <c r="AJ89" s="53" t="s">
        <v>188</v>
      </c>
      <c r="AK89" s="96"/>
      <c r="AL89" s="96"/>
      <c r="AM89" s="96"/>
      <c r="AN89" s="97"/>
    </row>
    <row r="90" spans="1:40" s="98" customFormat="1" ht="70.5" customHeight="1" x14ac:dyDescent="0.25">
      <c r="A90" s="29"/>
      <c r="B90" s="43">
        <v>2018</v>
      </c>
      <c r="C90" s="44">
        <v>43271</v>
      </c>
      <c r="D90" s="45" t="s">
        <v>29</v>
      </c>
      <c r="E90" s="45" t="s">
        <v>555</v>
      </c>
      <c r="F90" s="45">
        <v>80</v>
      </c>
      <c r="G90" s="45" t="s">
        <v>505</v>
      </c>
      <c r="H90" s="45">
        <v>6</v>
      </c>
      <c r="I90" s="45" t="s">
        <v>500</v>
      </c>
      <c r="J90" s="45" t="s">
        <v>499</v>
      </c>
      <c r="K90" s="45" t="s">
        <v>503</v>
      </c>
      <c r="L90" s="45" t="s">
        <v>183</v>
      </c>
      <c r="M90" s="45" t="s">
        <v>502</v>
      </c>
      <c r="N90" s="45" t="s">
        <v>498</v>
      </c>
      <c r="O90" s="45" t="s">
        <v>504</v>
      </c>
      <c r="P90" s="71">
        <v>206568418</v>
      </c>
      <c r="Q90" s="92" t="s">
        <v>162</v>
      </c>
      <c r="R90" s="45" t="s">
        <v>165</v>
      </c>
      <c r="S90" s="45">
        <v>0</v>
      </c>
      <c r="T90" s="45" t="s">
        <v>16</v>
      </c>
      <c r="U90" s="45"/>
      <c r="V90" s="74">
        <f t="shared" si="6"/>
        <v>206568418</v>
      </c>
      <c r="W90" s="51">
        <v>45</v>
      </c>
      <c r="X90" s="44" t="s">
        <v>501</v>
      </c>
      <c r="Y90" s="44">
        <v>43284</v>
      </c>
      <c r="Z90" s="44">
        <v>43328</v>
      </c>
      <c r="AA90" s="45" t="s">
        <v>162</v>
      </c>
      <c r="AB90" s="45" t="s">
        <v>162</v>
      </c>
      <c r="AC90" s="45" t="s">
        <v>162</v>
      </c>
      <c r="AD90" s="45" t="s">
        <v>162</v>
      </c>
      <c r="AE90" s="45" t="s">
        <v>165</v>
      </c>
      <c r="AF90" s="45" t="s">
        <v>162</v>
      </c>
      <c r="AG90" s="100" t="s">
        <v>506</v>
      </c>
      <c r="AH90" s="62">
        <v>0</v>
      </c>
      <c r="AI90" s="62">
        <v>1</v>
      </c>
      <c r="AJ90" s="53" t="s">
        <v>1179</v>
      </c>
      <c r="AK90" s="96"/>
      <c r="AL90" s="96"/>
      <c r="AM90" s="96"/>
      <c r="AN90" s="97"/>
    </row>
    <row r="91" spans="1:40" s="98" customFormat="1" ht="71.25" x14ac:dyDescent="0.25">
      <c r="A91" s="29"/>
      <c r="B91" s="43">
        <v>2018</v>
      </c>
      <c r="C91" s="44">
        <v>43277</v>
      </c>
      <c r="D91" s="45" t="s">
        <v>29</v>
      </c>
      <c r="E91" s="45" t="s">
        <v>557</v>
      </c>
      <c r="F91" s="45">
        <v>81</v>
      </c>
      <c r="G91" s="45" t="s">
        <v>34</v>
      </c>
      <c r="H91" s="45">
        <v>1</v>
      </c>
      <c r="I91" s="45" t="s">
        <v>507</v>
      </c>
      <c r="J91" s="45" t="s">
        <v>509</v>
      </c>
      <c r="K91" s="45" t="s">
        <v>508</v>
      </c>
      <c r="L91" s="45" t="s">
        <v>183</v>
      </c>
      <c r="M91" s="45" t="s">
        <v>456</v>
      </c>
      <c r="N91" s="45" t="s">
        <v>526</v>
      </c>
      <c r="O91" s="45" t="s">
        <v>527</v>
      </c>
      <c r="P91" s="71">
        <v>682608617</v>
      </c>
      <c r="Q91" s="92" t="s">
        <v>162</v>
      </c>
      <c r="R91" s="45" t="s">
        <v>165</v>
      </c>
      <c r="S91" s="45">
        <v>0</v>
      </c>
      <c r="T91" s="45" t="s">
        <v>16</v>
      </c>
      <c r="U91" s="45"/>
      <c r="V91" s="74">
        <f t="shared" si="6"/>
        <v>682608617</v>
      </c>
      <c r="W91" s="51">
        <v>160</v>
      </c>
      <c r="X91" s="45" t="s">
        <v>156</v>
      </c>
      <c r="Y91" s="44">
        <v>43297</v>
      </c>
      <c r="Z91" s="44">
        <v>43480</v>
      </c>
      <c r="AA91" s="45" t="s">
        <v>1191</v>
      </c>
      <c r="AB91" s="44">
        <v>43502</v>
      </c>
      <c r="AC91" s="45"/>
      <c r="AD91" s="45"/>
      <c r="AE91" s="45" t="s">
        <v>165</v>
      </c>
      <c r="AF91" s="45" t="s">
        <v>162</v>
      </c>
      <c r="AG91" s="45" t="s">
        <v>541</v>
      </c>
      <c r="AH91" s="62">
        <v>0.79999999912101905</v>
      </c>
      <c r="AI91" s="62">
        <v>0.8</v>
      </c>
      <c r="AJ91" s="53" t="s">
        <v>163</v>
      </c>
      <c r="AK91" s="96"/>
      <c r="AL91" s="96"/>
      <c r="AM91" s="96"/>
      <c r="AN91" s="97"/>
    </row>
    <row r="92" spans="1:40" s="98" customFormat="1" ht="57" x14ac:dyDescent="0.25">
      <c r="A92" s="29"/>
      <c r="B92" s="43">
        <v>2018</v>
      </c>
      <c r="C92" s="44">
        <v>43285</v>
      </c>
      <c r="D92" s="45" t="s">
        <v>29</v>
      </c>
      <c r="E92" s="45" t="s">
        <v>556</v>
      </c>
      <c r="F92" s="45">
        <v>82</v>
      </c>
      <c r="G92" s="45" t="s">
        <v>510</v>
      </c>
      <c r="H92" s="45">
        <v>6</v>
      </c>
      <c r="I92" s="45" t="s">
        <v>528</v>
      </c>
      <c r="J92" s="45" t="s">
        <v>512</v>
      </c>
      <c r="K92" s="45" t="s">
        <v>511</v>
      </c>
      <c r="L92" s="45" t="s">
        <v>183</v>
      </c>
      <c r="M92" s="45" t="s">
        <v>523</v>
      </c>
      <c r="N92" s="45" t="s">
        <v>524</v>
      </c>
      <c r="O92" s="45" t="s">
        <v>525</v>
      </c>
      <c r="P92" s="71">
        <v>374000000</v>
      </c>
      <c r="Q92" s="92" t="s">
        <v>162</v>
      </c>
      <c r="R92" s="45" t="s">
        <v>165</v>
      </c>
      <c r="S92" s="45">
        <v>0</v>
      </c>
      <c r="T92" s="45" t="s">
        <v>16</v>
      </c>
      <c r="U92" s="45"/>
      <c r="V92" s="74">
        <f t="shared" si="6"/>
        <v>374000000</v>
      </c>
      <c r="W92" s="51">
        <v>90</v>
      </c>
      <c r="X92" s="45" t="s">
        <v>513</v>
      </c>
      <c r="Y92" s="44">
        <v>43290</v>
      </c>
      <c r="Z92" s="94">
        <v>43403</v>
      </c>
      <c r="AA92" s="45"/>
      <c r="AB92" s="45"/>
      <c r="AC92" s="53">
        <v>43405</v>
      </c>
      <c r="AD92" s="45" t="s">
        <v>827</v>
      </c>
      <c r="AE92" s="45" t="s">
        <v>165</v>
      </c>
      <c r="AF92" s="45">
        <v>15</v>
      </c>
      <c r="AG92" s="45" t="s">
        <v>139</v>
      </c>
      <c r="AH92" s="62">
        <v>1</v>
      </c>
      <c r="AI92" s="62">
        <v>1</v>
      </c>
      <c r="AJ92" s="53" t="s">
        <v>1180</v>
      </c>
      <c r="AK92" s="96"/>
      <c r="AL92" s="96"/>
      <c r="AM92" s="96"/>
      <c r="AN92" s="97"/>
    </row>
    <row r="93" spans="1:40" s="98" customFormat="1" ht="71.25" customHeight="1" x14ac:dyDescent="0.25">
      <c r="A93" s="29"/>
      <c r="B93" s="43">
        <v>2018</v>
      </c>
      <c r="C93" s="44">
        <v>43310</v>
      </c>
      <c r="D93" s="45" t="s">
        <v>514</v>
      </c>
      <c r="E93" s="45" t="s">
        <v>552</v>
      </c>
      <c r="F93" s="45">
        <v>83</v>
      </c>
      <c r="G93" s="45" t="s">
        <v>515</v>
      </c>
      <c r="H93" s="45" t="s">
        <v>166</v>
      </c>
      <c r="I93" s="45" t="s">
        <v>517</v>
      </c>
      <c r="J93" s="45" t="s">
        <v>516</v>
      </c>
      <c r="K93" s="45" t="s">
        <v>518</v>
      </c>
      <c r="L93" s="45" t="s">
        <v>185</v>
      </c>
      <c r="M93" s="45" t="s">
        <v>519</v>
      </c>
      <c r="N93" s="45" t="s">
        <v>520</v>
      </c>
      <c r="O93" s="45" t="s">
        <v>521</v>
      </c>
      <c r="P93" s="71">
        <v>196200000</v>
      </c>
      <c r="Q93" s="92" t="s">
        <v>162</v>
      </c>
      <c r="R93" s="45" t="s">
        <v>165</v>
      </c>
      <c r="S93" s="45">
        <v>0</v>
      </c>
      <c r="T93" s="45" t="s">
        <v>16</v>
      </c>
      <c r="U93" s="45"/>
      <c r="V93" s="74">
        <f t="shared" si="6"/>
        <v>196200000</v>
      </c>
      <c r="W93" s="51">
        <v>270</v>
      </c>
      <c r="X93" s="45" t="s">
        <v>522</v>
      </c>
      <c r="Y93" s="44">
        <v>43330</v>
      </c>
      <c r="Z93" s="44">
        <v>43602</v>
      </c>
      <c r="AA93" s="45"/>
      <c r="AB93" s="45"/>
      <c r="AC93" s="45"/>
      <c r="AD93" s="45"/>
      <c r="AE93" s="45" t="s">
        <v>165</v>
      </c>
      <c r="AF93" s="45" t="s">
        <v>162</v>
      </c>
      <c r="AG93" s="45" t="s">
        <v>955</v>
      </c>
      <c r="AH93" s="62">
        <v>0.55555555555555558</v>
      </c>
      <c r="AI93" s="62">
        <v>0.56000000000000005</v>
      </c>
      <c r="AJ93" s="53" t="s">
        <v>163</v>
      </c>
      <c r="AK93" s="96"/>
      <c r="AL93" s="96"/>
      <c r="AM93" s="96"/>
      <c r="AN93" s="97"/>
    </row>
    <row r="94" spans="1:40" s="98" customFormat="1" ht="128.25" x14ac:dyDescent="0.25">
      <c r="A94" s="29"/>
      <c r="B94" s="43">
        <v>2018</v>
      </c>
      <c r="C94" s="94">
        <v>43297</v>
      </c>
      <c r="D94" s="45" t="s">
        <v>29</v>
      </c>
      <c r="E94" s="45" t="s">
        <v>550</v>
      </c>
      <c r="F94" s="95">
        <v>84</v>
      </c>
      <c r="G94" s="92" t="s">
        <v>515</v>
      </c>
      <c r="H94" s="92" t="s">
        <v>166</v>
      </c>
      <c r="I94" s="45" t="s">
        <v>529</v>
      </c>
      <c r="J94" s="45" t="s">
        <v>530</v>
      </c>
      <c r="K94" s="92">
        <v>39624329</v>
      </c>
      <c r="L94" s="92" t="s">
        <v>183</v>
      </c>
      <c r="M94" s="45" t="s">
        <v>167</v>
      </c>
      <c r="N94" s="45" t="s">
        <v>533</v>
      </c>
      <c r="O94" s="45" t="s">
        <v>534</v>
      </c>
      <c r="P94" s="71" t="s">
        <v>531</v>
      </c>
      <c r="Q94" s="92" t="s">
        <v>162</v>
      </c>
      <c r="R94" s="92" t="s">
        <v>165</v>
      </c>
      <c r="S94" s="92">
        <v>0</v>
      </c>
      <c r="T94" s="92" t="s">
        <v>16</v>
      </c>
      <c r="U94" s="92"/>
      <c r="V94" s="74" t="e">
        <f t="shared" si="6"/>
        <v>#VALUE!</v>
      </c>
      <c r="W94" s="93">
        <v>180</v>
      </c>
      <c r="X94" s="92" t="s">
        <v>156</v>
      </c>
      <c r="Y94" s="94">
        <v>43298</v>
      </c>
      <c r="Z94" s="94">
        <v>43481</v>
      </c>
      <c r="AA94" s="92"/>
      <c r="AB94" s="92"/>
      <c r="AC94" s="92"/>
      <c r="AD94" s="92"/>
      <c r="AE94" s="92" t="s">
        <v>165</v>
      </c>
      <c r="AF94" s="92" t="s">
        <v>162</v>
      </c>
      <c r="AG94" s="45" t="s">
        <v>177</v>
      </c>
      <c r="AH94" s="99">
        <v>0.75</v>
      </c>
      <c r="AI94" s="99">
        <v>0.97</v>
      </c>
      <c r="AJ94" s="53" t="s">
        <v>163</v>
      </c>
      <c r="AK94" s="101" t="e">
        <f>+P94/4</f>
        <v>#VALUE!</v>
      </c>
      <c r="AL94" s="101" t="e">
        <f>+AK94*0.4</f>
        <v>#VALUE!</v>
      </c>
      <c r="AM94" s="101" t="e">
        <f>+AL94*0.16</f>
        <v>#VALUE!</v>
      </c>
      <c r="AN94" s="102" t="e">
        <f>+AL94*0.125</f>
        <v>#VALUE!</v>
      </c>
    </row>
    <row r="95" spans="1:40" s="98" customFormat="1" ht="85.5" x14ac:dyDescent="0.25">
      <c r="A95" s="29"/>
      <c r="B95" s="43">
        <v>2018</v>
      </c>
      <c r="C95" s="94">
        <v>43300</v>
      </c>
      <c r="D95" s="45" t="s">
        <v>539</v>
      </c>
      <c r="E95" s="45" t="s">
        <v>551</v>
      </c>
      <c r="F95" s="95">
        <v>85</v>
      </c>
      <c r="G95" s="92" t="s">
        <v>32</v>
      </c>
      <c r="H95" s="92"/>
      <c r="I95" s="45" t="s">
        <v>532</v>
      </c>
      <c r="J95" s="45" t="s">
        <v>537</v>
      </c>
      <c r="K95" s="92" t="s">
        <v>538</v>
      </c>
      <c r="L95" s="92" t="s">
        <v>183</v>
      </c>
      <c r="M95" s="92" t="s">
        <v>167</v>
      </c>
      <c r="N95" s="45" t="s">
        <v>535</v>
      </c>
      <c r="O95" s="45" t="s">
        <v>536</v>
      </c>
      <c r="P95" s="71">
        <v>20000000</v>
      </c>
      <c r="Q95" s="92" t="s">
        <v>162</v>
      </c>
      <c r="R95" s="92" t="s">
        <v>165</v>
      </c>
      <c r="S95" s="92">
        <v>0</v>
      </c>
      <c r="T95" s="92" t="s">
        <v>16</v>
      </c>
      <c r="U95" s="92"/>
      <c r="V95" s="74">
        <f t="shared" si="6"/>
        <v>20000000</v>
      </c>
      <c r="W95" s="93">
        <v>90</v>
      </c>
      <c r="X95" s="45" t="s">
        <v>562</v>
      </c>
      <c r="Y95" s="94">
        <v>43306</v>
      </c>
      <c r="Z95" s="45" t="s">
        <v>563</v>
      </c>
      <c r="AA95" s="92"/>
      <c r="AB95" s="92"/>
      <c r="AC95" s="92"/>
      <c r="AD95" s="92"/>
      <c r="AE95" s="92" t="s">
        <v>165</v>
      </c>
      <c r="AF95" s="92" t="s">
        <v>162</v>
      </c>
      <c r="AG95" s="45" t="s">
        <v>564</v>
      </c>
      <c r="AH95" s="99">
        <v>0.38562800000000003</v>
      </c>
      <c r="AI95" s="99">
        <v>1</v>
      </c>
      <c r="AJ95" s="53" t="s">
        <v>188</v>
      </c>
      <c r="AK95" s="101">
        <f>+P95/4</f>
        <v>5000000</v>
      </c>
      <c r="AL95" s="101">
        <f>+AK95*0.4</f>
        <v>2000000</v>
      </c>
      <c r="AM95" s="101">
        <f>+AL95*0.16</f>
        <v>320000</v>
      </c>
      <c r="AN95" s="102">
        <f>+AL95*0.125</f>
        <v>250000</v>
      </c>
    </row>
    <row r="96" spans="1:40" s="98" customFormat="1" ht="85.5" x14ac:dyDescent="0.25">
      <c r="A96" s="29"/>
      <c r="B96" s="43">
        <v>2018</v>
      </c>
      <c r="C96" s="129">
        <v>43306</v>
      </c>
      <c r="D96" s="45" t="s">
        <v>29</v>
      </c>
      <c r="E96" s="45" t="s">
        <v>554</v>
      </c>
      <c r="F96" s="95">
        <v>86</v>
      </c>
      <c r="G96" s="92" t="s">
        <v>819</v>
      </c>
      <c r="H96" s="92">
        <v>6</v>
      </c>
      <c r="I96" s="45" t="s">
        <v>547</v>
      </c>
      <c r="J96" s="45" t="s">
        <v>553</v>
      </c>
      <c r="K96" s="92" t="s">
        <v>834</v>
      </c>
      <c r="L96" s="92" t="s">
        <v>183</v>
      </c>
      <c r="M96" s="92" t="s">
        <v>168</v>
      </c>
      <c r="N96" s="92" t="s">
        <v>548</v>
      </c>
      <c r="O96" s="45" t="s">
        <v>833</v>
      </c>
      <c r="P96" s="71">
        <v>239855214</v>
      </c>
      <c r="Q96" s="92" t="s">
        <v>162</v>
      </c>
      <c r="R96" s="92" t="s">
        <v>165</v>
      </c>
      <c r="S96" s="92">
        <v>0</v>
      </c>
      <c r="T96" s="92" t="s">
        <v>16</v>
      </c>
      <c r="U96" s="92"/>
      <c r="V96" s="74">
        <f t="shared" si="6"/>
        <v>239855214</v>
      </c>
      <c r="W96" s="93">
        <v>180</v>
      </c>
      <c r="X96" s="92" t="s">
        <v>156</v>
      </c>
      <c r="Y96" s="94">
        <v>43382</v>
      </c>
      <c r="Z96" s="94">
        <v>43563</v>
      </c>
      <c r="AA96" s="92" t="s">
        <v>457</v>
      </c>
      <c r="AB96" s="94">
        <v>43593</v>
      </c>
      <c r="AC96" s="92" t="s">
        <v>162</v>
      </c>
      <c r="AD96" s="92" t="s">
        <v>162</v>
      </c>
      <c r="AE96" s="92" t="s">
        <v>165</v>
      </c>
      <c r="AF96" s="92" t="s">
        <v>162</v>
      </c>
      <c r="AG96" s="45" t="s">
        <v>926</v>
      </c>
      <c r="AH96" s="99">
        <v>0.20000000083383637</v>
      </c>
      <c r="AI96" s="99">
        <v>0.2</v>
      </c>
      <c r="AJ96" s="53" t="s">
        <v>1181</v>
      </c>
      <c r="AK96" s="101">
        <f>+P96/4</f>
        <v>59963803.5</v>
      </c>
      <c r="AL96" s="101">
        <f>+AK96*0.4</f>
        <v>23985521.400000002</v>
      </c>
      <c r="AM96" s="101">
        <f>+AL96*0.16</f>
        <v>3837683.4240000006</v>
      </c>
      <c r="AN96" s="102">
        <f>+AL96*0.125</f>
        <v>2998190.1750000003</v>
      </c>
    </row>
    <row r="97" spans="1:40" s="98" customFormat="1" ht="71.25" x14ac:dyDescent="0.25">
      <c r="A97" s="29"/>
      <c r="B97" s="43">
        <v>2018</v>
      </c>
      <c r="C97" s="94">
        <v>43314</v>
      </c>
      <c r="D97" s="45" t="s">
        <v>29</v>
      </c>
      <c r="E97" s="45" t="s">
        <v>549</v>
      </c>
      <c r="F97" s="95">
        <v>87</v>
      </c>
      <c r="G97" s="45" t="s">
        <v>33</v>
      </c>
      <c r="H97" s="92"/>
      <c r="I97" s="45" t="s">
        <v>542</v>
      </c>
      <c r="J97" s="45" t="s">
        <v>543</v>
      </c>
      <c r="K97" s="92" t="s">
        <v>544</v>
      </c>
      <c r="L97" s="92" t="s">
        <v>183</v>
      </c>
      <c r="M97" s="92" t="s">
        <v>167</v>
      </c>
      <c r="N97" s="45" t="s">
        <v>545</v>
      </c>
      <c r="O97" s="45" t="s">
        <v>545</v>
      </c>
      <c r="P97" s="71">
        <v>203264717</v>
      </c>
      <c r="Q97" s="92" t="s">
        <v>162</v>
      </c>
      <c r="R97" s="92" t="s">
        <v>165</v>
      </c>
      <c r="S97" s="92" t="s">
        <v>546</v>
      </c>
      <c r="T97" s="92" t="s">
        <v>16</v>
      </c>
      <c r="U97" s="92"/>
      <c r="V97" s="74">
        <f t="shared" si="6"/>
        <v>203264717</v>
      </c>
      <c r="W97" s="93">
        <v>30</v>
      </c>
      <c r="X97" s="92" t="s">
        <v>561</v>
      </c>
      <c r="Y97" s="94">
        <v>43321</v>
      </c>
      <c r="Z97" s="94">
        <v>43350</v>
      </c>
      <c r="AA97" s="92"/>
      <c r="AB97" s="92"/>
      <c r="AC97" s="92"/>
      <c r="AD97" s="92"/>
      <c r="AE97" s="92" t="s">
        <v>165</v>
      </c>
      <c r="AF97" s="92"/>
      <c r="AG97" s="45" t="s">
        <v>108</v>
      </c>
      <c r="AH97" s="99">
        <v>1</v>
      </c>
      <c r="AI97" s="99">
        <v>1</v>
      </c>
      <c r="AJ97" s="53" t="s">
        <v>188</v>
      </c>
      <c r="AK97" s="101">
        <f>+P97/4</f>
        <v>50816179.25</v>
      </c>
      <c r="AL97" s="101">
        <f>+AK97*0.4</f>
        <v>20326471.700000003</v>
      </c>
      <c r="AM97" s="101">
        <f>+AL97*0.16</f>
        <v>3252235.4720000005</v>
      </c>
      <c r="AN97" s="102">
        <f>+AL97*0.125</f>
        <v>2540808.9625000004</v>
      </c>
    </row>
    <row r="98" spans="1:40" s="98" customFormat="1" ht="57" x14ac:dyDescent="0.25">
      <c r="A98" s="29"/>
      <c r="B98" s="43">
        <v>2018</v>
      </c>
      <c r="C98" s="94">
        <v>43339</v>
      </c>
      <c r="D98" s="45" t="s">
        <v>29</v>
      </c>
      <c r="E98" s="45" t="s">
        <v>825</v>
      </c>
      <c r="F98" s="95">
        <v>88</v>
      </c>
      <c r="G98" s="45" t="s">
        <v>32</v>
      </c>
      <c r="H98" s="92"/>
      <c r="I98" s="45" t="s">
        <v>820</v>
      </c>
      <c r="J98" s="45" t="s">
        <v>821</v>
      </c>
      <c r="K98" s="92" t="s">
        <v>822</v>
      </c>
      <c r="L98" s="92" t="s">
        <v>185</v>
      </c>
      <c r="M98" s="92" t="s">
        <v>823</v>
      </c>
      <c r="N98" s="45" t="s">
        <v>824</v>
      </c>
      <c r="O98" s="45" t="s">
        <v>826</v>
      </c>
      <c r="P98" s="71">
        <v>21000000</v>
      </c>
      <c r="Q98" s="92" t="s">
        <v>162</v>
      </c>
      <c r="R98" s="92" t="s">
        <v>165</v>
      </c>
      <c r="S98" s="92" t="s">
        <v>546</v>
      </c>
      <c r="T98" s="92" t="s">
        <v>16</v>
      </c>
      <c r="U98" s="92"/>
      <c r="V98" s="74">
        <f t="shared" si="6"/>
        <v>21000000</v>
      </c>
      <c r="W98" s="93">
        <v>60</v>
      </c>
      <c r="X98" s="92" t="s">
        <v>827</v>
      </c>
      <c r="Y98" s="94">
        <v>43339</v>
      </c>
      <c r="Z98" s="94">
        <v>43430</v>
      </c>
      <c r="AA98" s="92" t="s">
        <v>162</v>
      </c>
      <c r="AB98" s="92" t="s">
        <v>162</v>
      </c>
      <c r="AC98" s="92" t="s">
        <v>162</v>
      </c>
      <c r="AD98" s="92" t="s">
        <v>162</v>
      </c>
      <c r="AE98" s="92" t="s">
        <v>165</v>
      </c>
      <c r="AF98" s="92" t="s">
        <v>162</v>
      </c>
      <c r="AG98" s="45" t="s">
        <v>139</v>
      </c>
      <c r="AH98" s="99">
        <v>0.65406276190476187</v>
      </c>
      <c r="AI98" s="99">
        <v>0.99</v>
      </c>
      <c r="AJ98" s="53" t="s">
        <v>188</v>
      </c>
      <c r="AK98" s="101">
        <f>+P98/4</f>
        <v>5250000</v>
      </c>
      <c r="AL98" s="101">
        <f>+AK98*0.4</f>
        <v>2100000</v>
      </c>
      <c r="AM98" s="101">
        <f>+AL98*0.16</f>
        <v>336000</v>
      </c>
      <c r="AN98" s="102">
        <f>+AL98*0.125</f>
        <v>262500</v>
      </c>
    </row>
    <row r="99" spans="1:40" s="98" customFormat="1" ht="99.75" x14ac:dyDescent="0.25">
      <c r="A99" s="29"/>
      <c r="B99" s="43">
        <v>2018</v>
      </c>
      <c r="C99" s="94">
        <v>43336</v>
      </c>
      <c r="D99" s="45" t="s">
        <v>29</v>
      </c>
      <c r="E99" s="45" t="s">
        <v>927</v>
      </c>
      <c r="F99" s="95">
        <v>89</v>
      </c>
      <c r="G99" s="45" t="s">
        <v>32</v>
      </c>
      <c r="H99" s="92"/>
      <c r="I99" s="45" t="s">
        <v>828</v>
      </c>
      <c r="J99" s="45" t="s">
        <v>688</v>
      </c>
      <c r="K99" s="92" t="s">
        <v>829</v>
      </c>
      <c r="L99" s="92" t="s">
        <v>183</v>
      </c>
      <c r="M99" s="92" t="s">
        <v>167</v>
      </c>
      <c r="N99" s="45" t="s">
        <v>830</v>
      </c>
      <c r="O99" s="45" t="s">
        <v>831</v>
      </c>
      <c r="P99" s="71">
        <v>10444600</v>
      </c>
      <c r="Q99" s="92" t="s">
        <v>162</v>
      </c>
      <c r="R99" s="92" t="s">
        <v>165</v>
      </c>
      <c r="S99" s="92" t="s">
        <v>546</v>
      </c>
      <c r="T99" s="92" t="s">
        <v>16</v>
      </c>
      <c r="U99" s="92"/>
      <c r="V99" s="74">
        <f t="shared" si="6"/>
        <v>10444600</v>
      </c>
      <c r="W99" s="93">
        <v>5</v>
      </c>
      <c r="X99" s="92" t="s">
        <v>832</v>
      </c>
      <c r="Y99" s="94">
        <v>43336</v>
      </c>
      <c r="Z99" s="94">
        <v>43342</v>
      </c>
      <c r="AA99" s="92" t="s">
        <v>162</v>
      </c>
      <c r="AB99" s="92" t="s">
        <v>162</v>
      </c>
      <c r="AC99" s="92" t="s">
        <v>162</v>
      </c>
      <c r="AD99" s="92" t="s">
        <v>162</v>
      </c>
      <c r="AE99" s="92" t="s">
        <v>165</v>
      </c>
      <c r="AF99" s="92" t="s">
        <v>162</v>
      </c>
      <c r="AG99" s="45" t="s">
        <v>139</v>
      </c>
      <c r="AH99" s="99">
        <v>1</v>
      </c>
      <c r="AI99" s="99">
        <v>1</v>
      </c>
      <c r="AJ99" s="95" t="s">
        <v>687</v>
      </c>
      <c r="AK99" s="96"/>
      <c r="AL99" s="96"/>
      <c r="AM99" s="96"/>
      <c r="AN99" s="97"/>
    </row>
    <row r="100" spans="1:40" s="98" customFormat="1" ht="57" x14ac:dyDescent="0.25">
      <c r="A100" s="29"/>
      <c r="B100" s="43">
        <v>2018</v>
      </c>
      <c r="C100" s="94">
        <v>43347</v>
      </c>
      <c r="D100" s="45" t="s">
        <v>29</v>
      </c>
      <c r="E100" s="45" t="s">
        <v>755</v>
      </c>
      <c r="F100" s="95">
        <v>90</v>
      </c>
      <c r="G100" s="45" t="s">
        <v>31</v>
      </c>
      <c r="H100" s="92" t="s">
        <v>166</v>
      </c>
      <c r="I100" s="45" t="s">
        <v>756</v>
      </c>
      <c r="J100" s="45" t="s">
        <v>351</v>
      </c>
      <c r="K100" s="103">
        <v>52524470</v>
      </c>
      <c r="L100" s="92" t="s">
        <v>183</v>
      </c>
      <c r="M100" s="92" t="s">
        <v>167</v>
      </c>
      <c r="N100" s="45" t="s">
        <v>757</v>
      </c>
      <c r="O100" s="45" t="s">
        <v>758</v>
      </c>
      <c r="P100" s="71">
        <v>10940000</v>
      </c>
      <c r="Q100" s="92" t="s">
        <v>162</v>
      </c>
      <c r="R100" s="92" t="s">
        <v>165</v>
      </c>
      <c r="S100" s="92">
        <v>0</v>
      </c>
      <c r="T100" s="92" t="s">
        <v>16</v>
      </c>
      <c r="U100" s="92"/>
      <c r="V100" s="74">
        <f t="shared" si="6"/>
        <v>10940000</v>
      </c>
      <c r="W100" s="93">
        <v>120</v>
      </c>
      <c r="X100" s="92" t="s">
        <v>682</v>
      </c>
      <c r="Y100" s="94">
        <v>43350</v>
      </c>
      <c r="Z100" s="94">
        <v>43471</v>
      </c>
      <c r="AA100" s="92" t="s">
        <v>162</v>
      </c>
      <c r="AB100" s="92" t="s">
        <v>162</v>
      </c>
      <c r="AC100" s="92" t="s">
        <v>162</v>
      </c>
      <c r="AD100" s="92" t="s">
        <v>162</v>
      </c>
      <c r="AE100" s="92" t="s">
        <v>165</v>
      </c>
      <c r="AF100" s="92" t="s">
        <v>162</v>
      </c>
      <c r="AG100" s="45" t="s">
        <v>114</v>
      </c>
      <c r="AH100" s="99">
        <v>0.7</v>
      </c>
      <c r="AI100" s="99">
        <v>1</v>
      </c>
      <c r="AJ100" s="53" t="s">
        <v>687</v>
      </c>
      <c r="AK100" s="101">
        <f>+P100/4</f>
        <v>2735000</v>
      </c>
      <c r="AL100" s="101">
        <f t="shared" ref="AL100:AL106" si="7">+AK100*0.4</f>
        <v>1094000</v>
      </c>
      <c r="AM100" s="101">
        <f t="shared" ref="AM100:AM107" si="8">+AL100*0.16</f>
        <v>175040</v>
      </c>
      <c r="AN100" s="102">
        <f t="shared" ref="AN100:AN107" si="9">+AL100*0.125</f>
        <v>136750</v>
      </c>
    </row>
    <row r="101" spans="1:40" s="98" customFormat="1" ht="28.5" x14ac:dyDescent="0.25">
      <c r="A101" s="29"/>
      <c r="B101" s="43">
        <v>2018</v>
      </c>
      <c r="C101" s="94">
        <v>43342</v>
      </c>
      <c r="D101" s="45" t="s">
        <v>29</v>
      </c>
      <c r="E101" s="45" t="s">
        <v>779</v>
      </c>
      <c r="F101" s="95">
        <v>91</v>
      </c>
      <c r="G101" s="45" t="s">
        <v>31</v>
      </c>
      <c r="H101" s="92" t="s">
        <v>166</v>
      </c>
      <c r="I101" s="45" t="s">
        <v>778</v>
      </c>
      <c r="J101" s="45" t="s">
        <v>111</v>
      </c>
      <c r="K101" s="103">
        <v>1022972630</v>
      </c>
      <c r="L101" s="92" t="s">
        <v>183</v>
      </c>
      <c r="M101" s="92" t="s">
        <v>167</v>
      </c>
      <c r="N101" s="45" t="s">
        <v>780</v>
      </c>
      <c r="O101" s="45" t="s">
        <v>781</v>
      </c>
      <c r="P101" s="71">
        <v>8960000</v>
      </c>
      <c r="Q101" s="92" t="s">
        <v>162</v>
      </c>
      <c r="R101" s="92" t="s">
        <v>165</v>
      </c>
      <c r="S101" s="92">
        <v>0</v>
      </c>
      <c r="T101" s="92" t="s">
        <v>16</v>
      </c>
      <c r="U101" s="92"/>
      <c r="V101" s="74">
        <f t="shared" si="6"/>
        <v>8960000</v>
      </c>
      <c r="W101" s="93">
        <v>120</v>
      </c>
      <c r="X101" s="92" t="s">
        <v>682</v>
      </c>
      <c r="Y101" s="94">
        <v>43346</v>
      </c>
      <c r="Z101" s="94">
        <v>43467</v>
      </c>
      <c r="AA101" s="92" t="s">
        <v>162</v>
      </c>
      <c r="AB101" s="92" t="s">
        <v>162</v>
      </c>
      <c r="AC101" s="92" t="s">
        <v>162</v>
      </c>
      <c r="AD101" s="92" t="s">
        <v>162</v>
      </c>
      <c r="AE101" s="92" t="s">
        <v>165</v>
      </c>
      <c r="AF101" s="92" t="s">
        <v>162</v>
      </c>
      <c r="AG101" s="45" t="s">
        <v>139</v>
      </c>
      <c r="AH101" s="99">
        <v>0.73333337053571424</v>
      </c>
      <c r="AI101" s="99">
        <v>1</v>
      </c>
      <c r="AJ101" s="53" t="s">
        <v>687</v>
      </c>
      <c r="AK101" s="101">
        <f>+P101/4</f>
        <v>2240000</v>
      </c>
      <c r="AL101" s="101">
        <f t="shared" si="7"/>
        <v>896000</v>
      </c>
      <c r="AM101" s="101">
        <f t="shared" si="8"/>
        <v>143360</v>
      </c>
      <c r="AN101" s="102">
        <f t="shared" si="9"/>
        <v>112000</v>
      </c>
    </row>
    <row r="102" spans="1:40" s="98" customFormat="1" ht="99.75" x14ac:dyDescent="0.2">
      <c r="A102" s="29"/>
      <c r="B102" s="43">
        <v>2018</v>
      </c>
      <c r="C102" s="94">
        <v>43341</v>
      </c>
      <c r="D102" s="45" t="s">
        <v>29</v>
      </c>
      <c r="E102" s="45" t="s">
        <v>637</v>
      </c>
      <c r="F102" s="95">
        <v>92</v>
      </c>
      <c r="G102" s="45" t="s">
        <v>31</v>
      </c>
      <c r="H102" s="92" t="s">
        <v>166</v>
      </c>
      <c r="I102" s="47" t="s">
        <v>635</v>
      </c>
      <c r="J102" s="45" t="s">
        <v>355</v>
      </c>
      <c r="K102" s="103">
        <v>51657917</v>
      </c>
      <c r="L102" s="92" t="s">
        <v>183</v>
      </c>
      <c r="M102" s="92" t="s">
        <v>167</v>
      </c>
      <c r="N102" s="45" t="s">
        <v>639</v>
      </c>
      <c r="O102" s="45" t="s">
        <v>638</v>
      </c>
      <c r="P102" s="71">
        <v>18800000</v>
      </c>
      <c r="Q102" s="92" t="s">
        <v>162</v>
      </c>
      <c r="R102" s="92" t="s">
        <v>165</v>
      </c>
      <c r="S102" s="92">
        <v>0</v>
      </c>
      <c r="T102" s="92" t="s">
        <v>16</v>
      </c>
      <c r="U102" s="92"/>
      <c r="V102" s="74">
        <f t="shared" si="6"/>
        <v>18800000</v>
      </c>
      <c r="W102" s="93">
        <v>120</v>
      </c>
      <c r="X102" s="92" t="s">
        <v>495</v>
      </c>
      <c r="Y102" s="94">
        <v>43346</v>
      </c>
      <c r="Z102" s="94">
        <v>43467</v>
      </c>
      <c r="AA102" s="92" t="s">
        <v>162</v>
      </c>
      <c r="AB102" s="92" t="s">
        <v>162</v>
      </c>
      <c r="AC102" s="92" t="s">
        <v>162</v>
      </c>
      <c r="AD102" s="92" t="s">
        <v>162</v>
      </c>
      <c r="AE102" s="92" t="s">
        <v>165</v>
      </c>
      <c r="AF102" s="92" t="s">
        <v>162</v>
      </c>
      <c r="AG102" s="45" t="s">
        <v>352</v>
      </c>
      <c r="AH102" s="99">
        <v>0.7333333510638298</v>
      </c>
      <c r="AI102" s="99">
        <v>1</v>
      </c>
      <c r="AJ102" s="53" t="s">
        <v>188</v>
      </c>
      <c r="AK102" s="101">
        <f>+P102/4</f>
        <v>4700000</v>
      </c>
      <c r="AL102" s="101">
        <f t="shared" si="7"/>
        <v>1880000</v>
      </c>
      <c r="AM102" s="101">
        <f t="shared" si="8"/>
        <v>300800</v>
      </c>
      <c r="AN102" s="102">
        <f t="shared" si="9"/>
        <v>235000</v>
      </c>
    </row>
    <row r="103" spans="1:40" s="98" customFormat="1" ht="128.25" x14ac:dyDescent="0.2">
      <c r="A103" s="29"/>
      <c r="B103" s="43">
        <v>2018</v>
      </c>
      <c r="C103" s="94">
        <v>43346</v>
      </c>
      <c r="D103" s="45" t="s">
        <v>29</v>
      </c>
      <c r="E103" s="45" t="s">
        <v>840</v>
      </c>
      <c r="F103" s="95">
        <v>93</v>
      </c>
      <c r="G103" s="45" t="s">
        <v>31</v>
      </c>
      <c r="H103" s="92" t="s">
        <v>166</v>
      </c>
      <c r="I103" s="47" t="s">
        <v>841</v>
      </c>
      <c r="J103" s="45" t="s">
        <v>842</v>
      </c>
      <c r="K103" s="103">
        <v>52900762</v>
      </c>
      <c r="L103" s="92" t="s">
        <v>183</v>
      </c>
      <c r="M103" s="92" t="s">
        <v>167</v>
      </c>
      <c r="N103" s="45" t="s">
        <v>843</v>
      </c>
      <c r="O103" s="45" t="s">
        <v>844</v>
      </c>
      <c r="P103" s="71">
        <v>16000000</v>
      </c>
      <c r="Q103" s="92" t="s">
        <v>162</v>
      </c>
      <c r="R103" s="92" t="s">
        <v>165</v>
      </c>
      <c r="S103" s="92">
        <v>0</v>
      </c>
      <c r="T103" s="92" t="s">
        <v>16</v>
      </c>
      <c r="U103" s="92"/>
      <c r="V103" s="74">
        <f t="shared" si="6"/>
        <v>16000000</v>
      </c>
      <c r="W103" s="93">
        <v>120</v>
      </c>
      <c r="X103" s="92" t="s">
        <v>495</v>
      </c>
      <c r="Y103" s="94">
        <v>43350</v>
      </c>
      <c r="Z103" s="94">
        <v>43471</v>
      </c>
      <c r="AA103" s="92" t="s">
        <v>162</v>
      </c>
      <c r="AB103" s="92" t="s">
        <v>162</v>
      </c>
      <c r="AC103" s="92" t="s">
        <v>162</v>
      </c>
      <c r="AD103" s="92" t="s">
        <v>162</v>
      </c>
      <c r="AE103" s="92" t="s">
        <v>165</v>
      </c>
      <c r="AF103" s="92" t="s">
        <v>162</v>
      </c>
      <c r="AG103" s="45" t="s">
        <v>352</v>
      </c>
      <c r="AH103" s="99">
        <v>0.7</v>
      </c>
      <c r="AI103" s="99">
        <v>1</v>
      </c>
      <c r="AJ103" s="53" t="s">
        <v>687</v>
      </c>
      <c r="AK103" s="101">
        <f>+P103/4</f>
        <v>4000000</v>
      </c>
      <c r="AL103" s="101">
        <f t="shared" si="7"/>
        <v>1600000</v>
      </c>
      <c r="AM103" s="101">
        <f t="shared" si="8"/>
        <v>256000</v>
      </c>
      <c r="AN103" s="102">
        <f t="shared" si="9"/>
        <v>200000</v>
      </c>
    </row>
    <row r="104" spans="1:40" s="98" customFormat="1" ht="57" x14ac:dyDescent="0.2">
      <c r="A104" s="29"/>
      <c r="B104" s="43">
        <v>2018</v>
      </c>
      <c r="C104" s="94">
        <v>43343</v>
      </c>
      <c r="D104" s="45" t="s">
        <v>29</v>
      </c>
      <c r="E104" s="45" t="s">
        <v>636</v>
      </c>
      <c r="F104" s="95">
        <v>94</v>
      </c>
      <c r="G104" s="45" t="s">
        <v>31</v>
      </c>
      <c r="H104" s="92" t="s">
        <v>166</v>
      </c>
      <c r="I104" s="47" t="s">
        <v>631</v>
      </c>
      <c r="J104" s="45" t="s">
        <v>632</v>
      </c>
      <c r="K104" s="103">
        <v>52558577</v>
      </c>
      <c r="L104" s="92" t="s">
        <v>183</v>
      </c>
      <c r="M104" s="92" t="s">
        <v>172</v>
      </c>
      <c r="N104" s="45" t="s">
        <v>633</v>
      </c>
      <c r="O104" s="45" t="s">
        <v>634</v>
      </c>
      <c r="P104" s="71">
        <v>10000000</v>
      </c>
      <c r="Q104" s="92" t="s">
        <v>162</v>
      </c>
      <c r="R104" s="92" t="s">
        <v>165</v>
      </c>
      <c r="S104" s="92">
        <v>0</v>
      </c>
      <c r="T104" s="92" t="s">
        <v>16</v>
      </c>
      <c r="U104" s="92"/>
      <c r="V104" s="74">
        <f t="shared" si="6"/>
        <v>10000000</v>
      </c>
      <c r="W104" s="93">
        <v>120</v>
      </c>
      <c r="X104" s="92" t="s">
        <v>495</v>
      </c>
      <c r="Y104" s="94">
        <v>43350</v>
      </c>
      <c r="Z104" s="94">
        <v>43471</v>
      </c>
      <c r="AA104" s="92" t="s">
        <v>162</v>
      </c>
      <c r="AB104" s="92" t="s">
        <v>162</v>
      </c>
      <c r="AC104" s="92" t="s">
        <v>162</v>
      </c>
      <c r="AD104" s="92" t="s">
        <v>162</v>
      </c>
      <c r="AE104" s="92" t="s">
        <v>165</v>
      </c>
      <c r="AF104" s="92" t="s">
        <v>162</v>
      </c>
      <c r="AG104" s="45" t="s">
        <v>139</v>
      </c>
      <c r="AH104" s="99">
        <v>0.7</v>
      </c>
      <c r="AI104" s="99">
        <v>1</v>
      </c>
      <c r="AJ104" s="53" t="s">
        <v>687</v>
      </c>
      <c r="AK104" s="101">
        <f>+P104/4</f>
        <v>2500000</v>
      </c>
      <c r="AL104" s="101">
        <f t="shared" si="7"/>
        <v>1000000</v>
      </c>
      <c r="AM104" s="101">
        <f t="shared" si="8"/>
        <v>160000</v>
      </c>
      <c r="AN104" s="102">
        <f t="shared" si="9"/>
        <v>125000</v>
      </c>
    </row>
    <row r="105" spans="1:40" s="98" customFormat="1" ht="114" x14ac:dyDescent="0.2">
      <c r="A105" s="29"/>
      <c r="B105" s="43">
        <v>2018</v>
      </c>
      <c r="C105" s="92" t="s">
        <v>641</v>
      </c>
      <c r="D105" s="45" t="s">
        <v>29</v>
      </c>
      <c r="E105" s="45" t="s">
        <v>642</v>
      </c>
      <c r="F105" s="95">
        <v>95</v>
      </c>
      <c r="G105" s="45" t="s">
        <v>31</v>
      </c>
      <c r="H105" s="92" t="s">
        <v>166</v>
      </c>
      <c r="I105" s="47" t="s">
        <v>640</v>
      </c>
      <c r="J105" s="45" t="s">
        <v>643</v>
      </c>
      <c r="K105" s="103">
        <v>52211430</v>
      </c>
      <c r="L105" s="92" t="s">
        <v>183</v>
      </c>
      <c r="M105" s="92" t="s">
        <v>167</v>
      </c>
      <c r="N105" s="45" t="s">
        <v>645</v>
      </c>
      <c r="O105" s="45" t="s">
        <v>644</v>
      </c>
      <c r="P105" s="71">
        <v>18800000</v>
      </c>
      <c r="Q105" s="92" t="s">
        <v>162</v>
      </c>
      <c r="R105" s="92" t="s">
        <v>165</v>
      </c>
      <c r="S105" s="92">
        <v>0</v>
      </c>
      <c r="T105" s="92" t="s">
        <v>16</v>
      </c>
      <c r="U105" s="92"/>
      <c r="V105" s="74">
        <f t="shared" si="6"/>
        <v>18800000</v>
      </c>
      <c r="W105" s="93">
        <v>120</v>
      </c>
      <c r="X105" s="92" t="s">
        <v>495</v>
      </c>
      <c r="Y105" s="94">
        <v>43350</v>
      </c>
      <c r="Z105" s="94">
        <v>43471</v>
      </c>
      <c r="AA105" s="92" t="s">
        <v>162</v>
      </c>
      <c r="AB105" s="92" t="s">
        <v>162</v>
      </c>
      <c r="AC105" s="92" t="s">
        <v>162</v>
      </c>
      <c r="AD105" s="92" t="s">
        <v>162</v>
      </c>
      <c r="AE105" s="92" t="s">
        <v>165</v>
      </c>
      <c r="AF105" s="92" t="s">
        <v>162</v>
      </c>
      <c r="AG105" s="45" t="s">
        <v>469</v>
      </c>
      <c r="AH105" s="99">
        <v>0.7</v>
      </c>
      <c r="AI105" s="99">
        <v>1</v>
      </c>
      <c r="AJ105" s="53" t="s">
        <v>687</v>
      </c>
      <c r="AK105" s="101">
        <f t="shared" ref="AK105:AK111" si="10">+P105/4</f>
        <v>4700000</v>
      </c>
      <c r="AL105" s="101">
        <f t="shared" si="7"/>
        <v>1880000</v>
      </c>
      <c r="AM105" s="101">
        <f t="shared" si="8"/>
        <v>300800</v>
      </c>
      <c r="AN105" s="102">
        <f t="shared" si="9"/>
        <v>235000</v>
      </c>
    </row>
    <row r="106" spans="1:40" s="98" customFormat="1" ht="128.25" x14ac:dyDescent="0.2">
      <c r="A106" s="29"/>
      <c r="B106" s="130">
        <v>2018</v>
      </c>
      <c r="C106" s="94">
        <v>43343</v>
      </c>
      <c r="D106" s="45" t="s">
        <v>29</v>
      </c>
      <c r="E106" s="45" t="s">
        <v>647</v>
      </c>
      <c r="F106" s="95">
        <v>96</v>
      </c>
      <c r="G106" s="45" t="s">
        <v>31</v>
      </c>
      <c r="H106" s="92" t="s">
        <v>166</v>
      </c>
      <c r="I106" s="47" t="s">
        <v>646</v>
      </c>
      <c r="J106" s="45" t="s">
        <v>866</v>
      </c>
      <c r="K106" s="103">
        <v>52008301</v>
      </c>
      <c r="L106" s="92" t="s">
        <v>183</v>
      </c>
      <c r="M106" s="92" t="s">
        <v>167</v>
      </c>
      <c r="N106" s="45" t="s">
        <v>649</v>
      </c>
      <c r="O106" s="45" t="s">
        <v>648</v>
      </c>
      <c r="P106" s="71">
        <v>18800000</v>
      </c>
      <c r="Q106" s="92" t="s">
        <v>162</v>
      </c>
      <c r="R106" s="92" t="s">
        <v>165</v>
      </c>
      <c r="S106" s="92">
        <v>0</v>
      </c>
      <c r="T106" s="92" t="s">
        <v>16</v>
      </c>
      <c r="U106" s="92"/>
      <c r="V106" s="74">
        <f t="shared" si="6"/>
        <v>18800000</v>
      </c>
      <c r="W106" s="93">
        <v>120</v>
      </c>
      <c r="X106" s="92" t="s">
        <v>495</v>
      </c>
      <c r="Y106" s="94">
        <v>43350</v>
      </c>
      <c r="Z106" s="94">
        <v>43471</v>
      </c>
      <c r="AA106" s="92" t="s">
        <v>162</v>
      </c>
      <c r="AB106" s="92" t="s">
        <v>162</v>
      </c>
      <c r="AC106" s="92" t="s">
        <v>162</v>
      </c>
      <c r="AD106" s="92" t="s">
        <v>162</v>
      </c>
      <c r="AE106" s="92" t="s">
        <v>165</v>
      </c>
      <c r="AF106" s="92" t="s">
        <v>162</v>
      </c>
      <c r="AG106" s="45" t="s">
        <v>953</v>
      </c>
      <c r="AH106" s="99">
        <v>0.7</v>
      </c>
      <c r="AI106" s="99">
        <v>1</v>
      </c>
      <c r="AJ106" s="53" t="s">
        <v>687</v>
      </c>
      <c r="AK106" s="101">
        <f t="shared" si="10"/>
        <v>4700000</v>
      </c>
      <c r="AL106" s="101">
        <f t="shared" si="7"/>
        <v>1880000</v>
      </c>
      <c r="AM106" s="101">
        <f t="shared" si="8"/>
        <v>300800</v>
      </c>
      <c r="AN106" s="102">
        <f t="shared" si="9"/>
        <v>235000</v>
      </c>
    </row>
    <row r="107" spans="1:40" s="98" customFormat="1" ht="128.25" x14ac:dyDescent="0.2">
      <c r="A107" s="29"/>
      <c r="B107" s="130">
        <v>2018</v>
      </c>
      <c r="C107" s="94">
        <v>43343</v>
      </c>
      <c r="D107" s="45" t="s">
        <v>29</v>
      </c>
      <c r="E107" s="45" t="s">
        <v>650</v>
      </c>
      <c r="F107" s="95">
        <v>97</v>
      </c>
      <c r="G107" s="45" t="s">
        <v>31</v>
      </c>
      <c r="H107" s="92" t="s">
        <v>166</v>
      </c>
      <c r="I107" s="47" t="s">
        <v>651</v>
      </c>
      <c r="J107" s="45" t="s">
        <v>656</v>
      </c>
      <c r="K107" s="103">
        <v>1012446237</v>
      </c>
      <c r="L107" s="92" t="s">
        <v>183</v>
      </c>
      <c r="M107" s="92" t="s">
        <v>167</v>
      </c>
      <c r="N107" s="45" t="s">
        <v>653</v>
      </c>
      <c r="O107" s="45" t="s">
        <v>652</v>
      </c>
      <c r="P107" s="71">
        <v>7200000</v>
      </c>
      <c r="Q107" s="92" t="s">
        <v>162</v>
      </c>
      <c r="R107" s="92" t="s">
        <v>165</v>
      </c>
      <c r="S107" s="92">
        <v>0</v>
      </c>
      <c r="T107" s="92" t="s">
        <v>16</v>
      </c>
      <c r="U107" s="92"/>
      <c r="V107" s="74">
        <f t="shared" si="6"/>
        <v>7200000</v>
      </c>
      <c r="W107" s="93">
        <v>120</v>
      </c>
      <c r="X107" s="92" t="s">
        <v>495</v>
      </c>
      <c r="Y107" s="94">
        <v>43350</v>
      </c>
      <c r="Z107" s="94">
        <v>43471</v>
      </c>
      <c r="AA107" s="92" t="s">
        <v>960</v>
      </c>
      <c r="AB107" s="94">
        <v>43495</v>
      </c>
      <c r="AC107" s="92" t="s">
        <v>162</v>
      </c>
      <c r="AD107" s="92" t="s">
        <v>162</v>
      </c>
      <c r="AE107" s="92" t="s">
        <v>165</v>
      </c>
      <c r="AF107" s="92" t="s">
        <v>162</v>
      </c>
      <c r="AG107" s="45" t="s">
        <v>469</v>
      </c>
      <c r="AH107" s="99">
        <v>0.5</v>
      </c>
      <c r="AI107" s="99">
        <v>0.98</v>
      </c>
      <c r="AJ107" s="95" t="s">
        <v>163</v>
      </c>
      <c r="AK107" s="101">
        <f t="shared" si="10"/>
        <v>1800000</v>
      </c>
      <c r="AL107" s="101">
        <v>781242</v>
      </c>
      <c r="AM107" s="101">
        <f t="shared" si="8"/>
        <v>124998.72</v>
      </c>
      <c r="AN107" s="102">
        <f t="shared" si="9"/>
        <v>97655.25</v>
      </c>
    </row>
    <row r="108" spans="1:40" s="98" customFormat="1" ht="57" x14ac:dyDescent="0.2">
      <c r="A108" s="29"/>
      <c r="B108" s="130">
        <v>2018</v>
      </c>
      <c r="C108" s="94">
        <v>43343</v>
      </c>
      <c r="D108" s="45" t="s">
        <v>29</v>
      </c>
      <c r="E108" s="45" t="s">
        <v>654</v>
      </c>
      <c r="F108" s="95">
        <v>98</v>
      </c>
      <c r="G108" s="45" t="s">
        <v>31</v>
      </c>
      <c r="H108" s="92" t="s">
        <v>166</v>
      </c>
      <c r="I108" s="47" t="s">
        <v>655</v>
      </c>
      <c r="J108" s="45" t="s">
        <v>896</v>
      </c>
      <c r="K108" s="103">
        <v>1030521003</v>
      </c>
      <c r="L108" s="92" t="s">
        <v>183</v>
      </c>
      <c r="M108" s="92" t="s">
        <v>167</v>
      </c>
      <c r="N108" s="45" t="s">
        <v>657</v>
      </c>
      <c r="O108" s="45" t="s">
        <v>652</v>
      </c>
      <c r="P108" s="71">
        <v>7840000</v>
      </c>
      <c r="Q108" s="92" t="s">
        <v>162</v>
      </c>
      <c r="R108" s="92" t="s">
        <v>165</v>
      </c>
      <c r="S108" s="92">
        <v>0</v>
      </c>
      <c r="T108" s="92" t="s">
        <v>16</v>
      </c>
      <c r="U108" s="92"/>
      <c r="V108" s="74">
        <f t="shared" si="6"/>
        <v>7840000</v>
      </c>
      <c r="W108" s="93">
        <v>120</v>
      </c>
      <c r="X108" s="92" t="s">
        <v>495</v>
      </c>
      <c r="Y108" s="92" t="s">
        <v>658</v>
      </c>
      <c r="Z108" s="94">
        <v>43471</v>
      </c>
      <c r="AA108" s="92" t="s">
        <v>162</v>
      </c>
      <c r="AB108" s="92" t="s">
        <v>162</v>
      </c>
      <c r="AC108" s="92" t="s">
        <v>162</v>
      </c>
      <c r="AD108" s="92" t="s">
        <v>162</v>
      </c>
      <c r="AE108" s="92" t="s">
        <v>165</v>
      </c>
      <c r="AF108" s="92" t="s">
        <v>162</v>
      </c>
      <c r="AG108" s="45" t="s">
        <v>469</v>
      </c>
      <c r="AH108" s="99">
        <v>0.7</v>
      </c>
      <c r="AI108" s="99">
        <v>1</v>
      </c>
      <c r="AJ108" s="53" t="s">
        <v>188</v>
      </c>
      <c r="AK108" s="101">
        <f t="shared" si="10"/>
        <v>1960000</v>
      </c>
      <c r="AL108" s="101">
        <f t="shared" ref="AL108:AL117" si="11">+AK108*0.4</f>
        <v>784000</v>
      </c>
      <c r="AM108" s="101">
        <f t="shared" ref="AM108:AM116" si="12">+AL108*0.16</f>
        <v>125440</v>
      </c>
      <c r="AN108" s="102">
        <f t="shared" ref="AN108:AN117" si="13">+AL108*0.125</f>
        <v>98000</v>
      </c>
    </row>
    <row r="109" spans="1:40" s="98" customFormat="1" ht="99.75" x14ac:dyDescent="0.2">
      <c r="A109" s="29"/>
      <c r="B109" s="130">
        <v>2018</v>
      </c>
      <c r="C109" s="94">
        <v>43347</v>
      </c>
      <c r="D109" s="45" t="s">
        <v>29</v>
      </c>
      <c r="E109" s="45" t="s">
        <v>769</v>
      </c>
      <c r="F109" s="95">
        <v>99</v>
      </c>
      <c r="G109" s="45" t="s">
        <v>31</v>
      </c>
      <c r="H109" s="92" t="s">
        <v>166</v>
      </c>
      <c r="I109" s="47" t="s">
        <v>768</v>
      </c>
      <c r="J109" s="45" t="s">
        <v>897</v>
      </c>
      <c r="K109" s="103">
        <v>52351073</v>
      </c>
      <c r="L109" s="92" t="s">
        <v>183</v>
      </c>
      <c r="M109" s="92" t="s">
        <v>167</v>
      </c>
      <c r="N109" s="45" t="s">
        <v>770</v>
      </c>
      <c r="O109" s="45" t="s">
        <v>771</v>
      </c>
      <c r="P109" s="71">
        <v>19996000</v>
      </c>
      <c r="Q109" s="92" t="s">
        <v>162</v>
      </c>
      <c r="R109" s="92" t="s">
        <v>165</v>
      </c>
      <c r="S109" s="92">
        <v>0</v>
      </c>
      <c r="T109" s="92" t="s">
        <v>16</v>
      </c>
      <c r="U109" s="92"/>
      <c r="V109" s="74">
        <f t="shared" si="6"/>
        <v>19996000</v>
      </c>
      <c r="W109" s="93">
        <v>120</v>
      </c>
      <c r="X109" s="92" t="s">
        <v>495</v>
      </c>
      <c r="Y109" s="94">
        <v>43350</v>
      </c>
      <c r="Z109" s="94">
        <v>43471</v>
      </c>
      <c r="AA109" s="92" t="s">
        <v>162</v>
      </c>
      <c r="AB109" s="92" t="s">
        <v>162</v>
      </c>
      <c r="AC109" s="92" t="s">
        <v>162</v>
      </c>
      <c r="AD109" s="92" t="s">
        <v>162</v>
      </c>
      <c r="AE109" s="92" t="s">
        <v>165</v>
      </c>
      <c r="AF109" s="92" t="s">
        <v>162</v>
      </c>
      <c r="AG109" s="45" t="s">
        <v>772</v>
      </c>
      <c r="AH109" s="99">
        <v>0.7</v>
      </c>
      <c r="AI109" s="99">
        <v>1</v>
      </c>
      <c r="AJ109" s="53" t="s">
        <v>687</v>
      </c>
      <c r="AK109" s="101">
        <f t="shared" si="10"/>
        <v>4999000</v>
      </c>
      <c r="AL109" s="101">
        <f t="shared" si="11"/>
        <v>1999600</v>
      </c>
      <c r="AM109" s="101">
        <f t="shared" si="12"/>
        <v>319936</v>
      </c>
      <c r="AN109" s="102">
        <f t="shared" si="13"/>
        <v>249950</v>
      </c>
    </row>
    <row r="110" spans="1:40" s="98" customFormat="1" ht="71.25" x14ac:dyDescent="0.25">
      <c r="A110" s="29"/>
      <c r="B110" s="130">
        <v>2018</v>
      </c>
      <c r="C110" s="94">
        <v>43357</v>
      </c>
      <c r="D110" s="45" t="s">
        <v>29</v>
      </c>
      <c r="E110" s="45" t="s">
        <v>782</v>
      </c>
      <c r="F110" s="95">
        <v>100</v>
      </c>
      <c r="G110" s="45" t="s">
        <v>31</v>
      </c>
      <c r="H110" s="92" t="s">
        <v>166</v>
      </c>
      <c r="I110" s="45" t="s">
        <v>69</v>
      </c>
      <c r="J110" s="45" t="s">
        <v>783</v>
      </c>
      <c r="K110" s="103">
        <v>39547488</v>
      </c>
      <c r="L110" s="92" t="s">
        <v>183</v>
      </c>
      <c r="M110" s="92" t="s">
        <v>167</v>
      </c>
      <c r="N110" s="45" t="s">
        <v>784</v>
      </c>
      <c r="O110" s="45" t="s">
        <v>785</v>
      </c>
      <c r="P110" s="71">
        <v>11200000</v>
      </c>
      <c r="Q110" s="92" t="s">
        <v>162</v>
      </c>
      <c r="R110" s="92" t="s">
        <v>165</v>
      </c>
      <c r="S110" s="92">
        <v>0</v>
      </c>
      <c r="T110" s="92" t="s">
        <v>16</v>
      </c>
      <c r="U110" s="92"/>
      <c r="V110" s="74">
        <f t="shared" si="6"/>
        <v>11200000</v>
      </c>
      <c r="W110" s="93">
        <v>120</v>
      </c>
      <c r="X110" s="92" t="s">
        <v>495</v>
      </c>
      <c r="Y110" s="94">
        <v>43360</v>
      </c>
      <c r="Z110" s="94">
        <v>43481</v>
      </c>
      <c r="AA110" s="92" t="s">
        <v>162</v>
      </c>
      <c r="AB110" s="92" t="s">
        <v>162</v>
      </c>
      <c r="AC110" s="92" t="s">
        <v>162</v>
      </c>
      <c r="AD110" s="92" t="s">
        <v>162</v>
      </c>
      <c r="AE110" s="92" t="s">
        <v>165</v>
      </c>
      <c r="AF110" s="92" t="s">
        <v>162</v>
      </c>
      <c r="AG110" s="45" t="s">
        <v>471</v>
      </c>
      <c r="AH110" s="99">
        <v>0.61666660714285715</v>
      </c>
      <c r="AI110" s="99">
        <v>0.9</v>
      </c>
      <c r="AJ110" s="53" t="s">
        <v>188</v>
      </c>
      <c r="AK110" s="101">
        <f t="shared" si="10"/>
        <v>2800000</v>
      </c>
      <c r="AL110" s="101">
        <f t="shared" si="11"/>
        <v>1120000</v>
      </c>
      <c r="AM110" s="101">
        <f t="shared" si="12"/>
        <v>179200</v>
      </c>
      <c r="AN110" s="102">
        <f t="shared" si="13"/>
        <v>140000</v>
      </c>
    </row>
    <row r="111" spans="1:40" s="98" customFormat="1" ht="42.75" x14ac:dyDescent="0.2">
      <c r="A111" s="29"/>
      <c r="B111" s="130">
        <v>2018</v>
      </c>
      <c r="C111" s="94">
        <v>43357</v>
      </c>
      <c r="D111" s="45" t="s">
        <v>29</v>
      </c>
      <c r="E111" s="45" t="s">
        <v>759</v>
      </c>
      <c r="F111" s="95">
        <v>101</v>
      </c>
      <c r="G111" s="45" t="s">
        <v>31</v>
      </c>
      <c r="H111" s="92" t="s">
        <v>166</v>
      </c>
      <c r="I111" s="47" t="s">
        <v>760</v>
      </c>
      <c r="J111" s="45" t="s">
        <v>899</v>
      </c>
      <c r="K111" s="103">
        <v>1022992154</v>
      </c>
      <c r="L111" s="92" t="s">
        <v>183</v>
      </c>
      <c r="M111" s="92" t="s">
        <v>167</v>
      </c>
      <c r="N111" s="45" t="s">
        <v>761</v>
      </c>
      <c r="O111" s="45" t="s">
        <v>762</v>
      </c>
      <c r="P111" s="71">
        <v>6800000</v>
      </c>
      <c r="Q111" s="92" t="s">
        <v>162</v>
      </c>
      <c r="R111" s="92" t="s">
        <v>165</v>
      </c>
      <c r="S111" s="92">
        <v>0</v>
      </c>
      <c r="T111" s="92" t="s">
        <v>16</v>
      </c>
      <c r="U111" s="92"/>
      <c r="V111" s="74">
        <f t="shared" si="6"/>
        <v>6800000</v>
      </c>
      <c r="W111" s="93">
        <v>120</v>
      </c>
      <c r="X111" s="92" t="s">
        <v>495</v>
      </c>
      <c r="Y111" s="94">
        <v>43361</v>
      </c>
      <c r="Z111" s="94">
        <v>43482</v>
      </c>
      <c r="AA111" s="92" t="s">
        <v>162</v>
      </c>
      <c r="AB111" s="92" t="s">
        <v>162</v>
      </c>
      <c r="AC111" s="92" t="s">
        <v>162</v>
      </c>
      <c r="AD111" s="92" t="s">
        <v>162</v>
      </c>
      <c r="AE111" s="92" t="s">
        <v>165</v>
      </c>
      <c r="AF111" s="92" t="s">
        <v>162</v>
      </c>
      <c r="AG111" s="92" t="s">
        <v>469</v>
      </c>
      <c r="AH111" s="99">
        <v>0.60833323529411765</v>
      </c>
      <c r="AI111" s="99">
        <v>0.9</v>
      </c>
      <c r="AJ111" s="53" t="s">
        <v>188</v>
      </c>
      <c r="AK111" s="101">
        <f t="shared" si="10"/>
        <v>1700000</v>
      </c>
      <c r="AL111" s="101">
        <v>781242</v>
      </c>
      <c r="AM111" s="101">
        <f t="shared" si="12"/>
        <v>124998.72</v>
      </c>
      <c r="AN111" s="102">
        <f t="shared" si="13"/>
        <v>97655.25</v>
      </c>
    </row>
    <row r="112" spans="1:40" s="98" customFormat="1" ht="71.25" x14ac:dyDescent="0.2">
      <c r="A112" s="29"/>
      <c r="B112" s="130">
        <v>2018</v>
      </c>
      <c r="C112" s="94">
        <v>43353</v>
      </c>
      <c r="D112" s="45" t="s">
        <v>29</v>
      </c>
      <c r="E112" s="45" t="s">
        <v>774</v>
      </c>
      <c r="F112" s="95">
        <v>102</v>
      </c>
      <c r="G112" s="45" t="s">
        <v>31</v>
      </c>
      <c r="H112" s="92" t="s">
        <v>166</v>
      </c>
      <c r="I112" s="47" t="s">
        <v>773</v>
      </c>
      <c r="J112" s="45" t="s">
        <v>775</v>
      </c>
      <c r="K112" s="103">
        <v>35465903</v>
      </c>
      <c r="L112" s="92" t="s">
        <v>183</v>
      </c>
      <c r="M112" s="92" t="s">
        <v>167</v>
      </c>
      <c r="N112" s="45" t="s">
        <v>776</v>
      </c>
      <c r="O112" s="45" t="s">
        <v>777</v>
      </c>
      <c r="P112" s="71">
        <v>7200000</v>
      </c>
      <c r="Q112" s="92" t="s">
        <v>162</v>
      </c>
      <c r="R112" s="92" t="s">
        <v>165</v>
      </c>
      <c r="S112" s="92">
        <v>0</v>
      </c>
      <c r="T112" s="92" t="s">
        <v>16</v>
      </c>
      <c r="U112" s="92"/>
      <c r="V112" s="74">
        <f t="shared" si="6"/>
        <v>7200000</v>
      </c>
      <c r="W112" s="93">
        <v>120</v>
      </c>
      <c r="X112" s="92" t="s">
        <v>495</v>
      </c>
      <c r="Y112" s="94">
        <v>43356</v>
      </c>
      <c r="Z112" s="94">
        <v>43477</v>
      </c>
      <c r="AA112" s="92" t="s">
        <v>162</v>
      </c>
      <c r="AB112" s="92" t="s">
        <v>162</v>
      </c>
      <c r="AC112" s="92" t="s">
        <v>162</v>
      </c>
      <c r="AD112" s="92" t="s">
        <v>162</v>
      </c>
      <c r="AE112" s="92" t="s">
        <v>165</v>
      </c>
      <c r="AF112" s="92" t="s">
        <v>162</v>
      </c>
      <c r="AG112" s="45" t="s">
        <v>122</v>
      </c>
      <c r="AH112" s="99">
        <v>0.65</v>
      </c>
      <c r="AI112" s="99">
        <v>0.9</v>
      </c>
      <c r="AJ112" s="53" t="s">
        <v>188</v>
      </c>
      <c r="AK112" s="101">
        <f t="shared" ref="AK112:AK117" si="14">+P112/4</f>
        <v>1800000</v>
      </c>
      <c r="AL112" s="101">
        <f t="shared" si="11"/>
        <v>720000</v>
      </c>
      <c r="AM112" s="101">
        <f t="shared" si="12"/>
        <v>115200</v>
      </c>
      <c r="AN112" s="102">
        <f t="shared" si="13"/>
        <v>90000</v>
      </c>
    </row>
    <row r="113" spans="1:40" s="98" customFormat="1" ht="156.75" x14ac:dyDescent="0.2">
      <c r="A113" s="29"/>
      <c r="B113" s="130">
        <v>2018</v>
      </c>
      <c r="C113" s="92" t="s">
        <v>683</v>
      </c>
      <c r="D113" s="45" t="s">
        <v>29</v>
      </c>
      <c r="E113" s="45" t="s">
        <v>684</v>
      </c>
      <c r="F113" s="95">
        <v>103</v>
      </c>
      <c r="G113" s="45" t="s">
        <v>31</v>
      </c>
      <c r="H113" s="92" t="s">
        <v>166</v>
      </c>
      <c r="I113" s="47" t="s">
        <v>39</v>
      </c>
      <c r="J113" s="45" t="s">
        <v>126</v>
      </c>
      <c r="K113" s="103">
        <v>4090379</v>
      </c>
      <c r="L113" s="92" t="s">
        <v>183</v>
      </c>
      <c r="M113" s="92" t="s">
        <v>167</v>
      </c>
      <c r="N113" s="45" t="s">
        <v>686</v>
      </c>
      <c r="O113" s="45" t="s">
        <v>685</v>
      </c>
      <c r="P113" s="71">
        <v>8960000</v>
      </c>
      <c r="Q113" s="92" t="s">
        <v>162</v>
      </c>
      <c r="R113" s="92" t="s">
        <v>165</v>
      </c>
      <c r="S113" s="92">
        <v>0</v>
      </c>
      <c r="T113" s="92" t="s">
        <v>16</v>
      </c>
      <c r="U113" s="92"/>
      <c r="V113" s="74">
        <f t="shared" si="6"/>
        <v>8960000</v>
      </c>
      <c r="W113" s="93">
        <v>120</v>
      </c>
      <c r="X113" s="92" t="s">
        <v>495</v>
      </c>
      <c r="Y113" s="94">
        <v>43355</v>
      </c>
      <c r="Z113" s="94">
        <v>43476</v>
      </c>
      <c r="AA113" s="92" t="s">
        <v>162</v>
      </c>
      <c r="AB113" s="92" t="s">
        <v>162</v>
      </c>
      <c r="AC113" s="92" t="s">
        <v>162</v>
      </c>
      <c r="AD113" s="92" t="s">
        <v>162</v>
      </c>
      <c r="AE113" s="92" t="s">
        <v>165</v>
      </c>
      <c r="AF113" s="92" t="s">
        <v>162</v>
      </c>
      <c r="AG113" s="45" t="s">
        <v>139</v>
      </c>
      <c r="AH113" s="99">
        <v>0.65833325892857142</v>
      </c>
      <c r="AI113" s="99">
        <v>0.9</v>
      </c>
      <c r="AJ113" s="53" t="s">
        <v>188</v>
      </c>
      <c r="AK113" s="101">
        <f t="shared" si="14"/>
        <v>2240000</v>
      </c>
      <c r="AL113" s="101">
        <f t="shared" si="11"/>
        <v>896000</v>
      </c>
      <c r="AM113" s="101">
        <f t="shared" si="12"/>
        <v>143360</v>
      </c>
      <c r="AN113" s="102">
        <f t="shared" si="13"/>
        <v>112000</v>
      </c>
    </row>
    <row r="114" spans="1:40" s="98" customFormat="1" ht="156.75" x14ac:dyDescent="0.2">
      <c r="A114" s="29"/>
      <c r="B114" s="130">
        <v>2018</v>
      </c>
      <c r="C114" s="94">
        <v>43350</v>
      </c>
      <c r="D114" s="45" t="s">
        <v>29</v>
      </c>
      <c r="E114" s="45" t="s">
        <v>720</v>
      </c>
      <c r="F114" s="95">
        <v>104</v>
      </c>
      <c r="G114" s="45" t="s">
        <v>31</v>
      </c>
      <c r="H114" s="92" t="s">
        <v>166</v>
      </c>
      <c r="I114" s="47" t="s">
        <v>39</v>
      </c>
      <c r="J114" s="45" t="s">
        <v>137</v>
      </c>
      <c r="K114" s="103">
        <v>79763739</v>
      </c>
      <c r="L114" s="92" t="s">
        <v>183</v>
      </c>
      <c r="M114" s="92" t="s">
        <v>167</v>
      </c>
      <c r="N114" s="45" t="s">
        <v>721</v>
      </c>
      <c r="O114" s="45" t="s">
        <v>722</v>
      </c>
      <c r="P114" s="71">
        <v>8960000</v>
      </c>
      <c r="Q114" s="92" t="s">
        <v>162</v>
      </c>
      <c r="R114" s="92" t="s">
        <v>165</v>
      </c>
      <c r="S114" s="92">
        <v>0</v>
      </c>
      <c r="T114" s="92" t="s">
        <v>16</v>
      </c>
      <c r="U114" s="92"/>
      <c r="V114" s="74">
        <f t="shared" si="6"/>
        <v>8960000</v>
      </c>
      <c r="W114" s="93">
        <v>120</v>
      </c>
      <c r="X114" s="92" t="s">
        <v>1199</v>
      </c>
      <c r="Y114" s="94">
        <v>43355</v>
      </c>
      <c r="Z114" s="94">
        <v>43476</v>
      </c>
      <c r="AA114" s="92" t="s">
        <v>162</v>
      </c>
      <c r="AB114" s="92" t="s">
        <v>162</v>
      </c>
      <c r="AC114" s="92" t="s">
        <v>162</v>
      </c>
      <c r="AD114" s="92" t="s">
        <v>162</v>
      </c>
      <c r="AE114" s="92" t="s">
        <v>165</v>
      </c>
      <c r="AF114" s="92" t="s">
        <v>162</v>
      </c>
      <c r="AG114" s="45" t="s">
        <v>139</v>
      </c>
      <c r="AH114" s="99">
        <v>0.65833325892857142</v>
      </c>
      <c r="AI114" s="99">
        <v>0.9</v>
      </c>
      <c r="AJ114" s="53" t="s">
        <v>188</v>
      </c>
      <c r="AK114" s="101">
        <f t="shared" si="14"/>
        <v>2240000</v>
      </c>
      <c r="AL114" s="101">
        <f t="shared" si="11"/>
        <v>896000</v>
      </c>
      <c r="AM114" s="101">
        <f t="shared" si="12"/>
        <v>143360</v>
      </c>
      <c r="AN114" s="102">
        <f t="shared" si="13"/>
        <v>112000</v>
      </c>
    </row>
    <row r="115" spans="1:40" s="98" customFormat="1" ht="156.75" x14ac:dyDescent="0.2">
      <c r="A115" s="29"/>
      <c r="B115" s="130">
        <v>2018</v>
      </c>
      <c r="C115" s="94">
        <v>43350</v>
      </c>
      <c r="D115" s="45" t="s">
        <v>29</v>
      </c>
      <c r="E115" s="45" t="s">
        <v>678</v>
      </c>
      <c r="F115" s="95">
        <v>105</v>
      </c>
      <c r="G115" s="45" t="s">
        <v>31</v>
      </c>
      <c r="H115" s="92" t="s">
        <v>166</v>
      </c>
      <c r="I115" s="47" t="s">
        <v>39</v>
      </c>
      <c r="J115" s="45" t="s">
        <v>679</v>
      </c>
      <c r="K115" s="103">
        <v>1032656045</v>
      </c>
      <c r="L115" s="92" t="s">
        <v>183</v>
      </c>
      <c r="M115" s="92" t="s">
        <v>167</v>
      </c>
      <c r="N115" s="45" t="s">
        <v>681</v>
      </c>
      <c r="O115" s="45" t="s">
        <v>680</v>
      </c>
      <c r="P115" s="71">
        <v>8960000</v>
      </c>
      <c r="Q115" s="92" t="s">
        <v>162</v>
      </c>
      <c r="R115" s="92" t="s">
        <v>165</v>
      </c>
      <c r="S115" s="92">
        <v>0</v>
      </c>
      <c r="T115" s="92" t="s">
        <v>16</v>
      </c>
      <c r="U115" s="92"/>
      <c r="V115" s="74">
        <f t="shared" si="6"/>
        <v>8960000</v>
      </c>
      <c r="W115" s="93">
        <v>120</v>
      </c>
      <c r="X115" s="92" t="s">
        <v>1199</v>
      </c>
      <c r="Y115" s="94">
        <v>43354</v>
      </c>
      <c r="Z115" s="94">
        <v>43475</v>
      </c>
      <c r="AA115" s="92" t="s">
        <v>162</v>
      </c>
      <c r="AB115" s="92" t="s">
        <v>162</v>
      </c>
      <c r="AC115" s="92" t="s">
        <v>162</v>
      </c>
      <c r="AD115" s="92" t="s">
        <v>162</v>
      </c>
      <c r="AE115" s="92" t="s">
        <v>165</v>
      </c>
      <c r="AF115" s="92" t="s">
        <v>162</v>
      </c>
      <c r="AG115" s="45" t="s">
        <v>139</v>
      </c>
      <c r="AH115" s="99">
        <v>0.66666662946428568</v>
      </c>
      <c r="AI115" s="99">
        <v>0.9</v>
      </c>
      <c r="AJ115" s="53" t="s">
        <v>687</v>
      </c>
      <c r="AK115" s="101">
        <f t="shared" si="14"/>
        <v>2240000</v>
      </c>
      <c r="AL115" s="101">
        <f t="shared" si="11"/>
        <v>896000</v>
      </c>
      <c r="AM115" s="101">
        <f t="shared" si="12"/>
        <v>143360</v>
      </c>
      <c r="AN115" s="102">
        <f t="shared" si="13"/>
        <v>112000</v>
      </c>
    </row>
    <row r="116" spans="1:40" s="98" customFormat="1" ht="156.75" x14ac:dyDescent="0.2">
      <c r="A116" s="38"/>
      <c r="B116" s="130">
        <v>2018</v>
      </c>
      <c r="C116" s="94">
        <v>43350</v>
      </c>
      <c r="D116" s="45" t="s">
        <v>29</v>
      </c>
      <c r="E116" s="45" t="s">
        <v>706</v>
      </c>
      <c r="F116" s="95">
        <v>106</v>
      </c>
      <c r="G116" s="45" t="s">
        <v>31</v>
      </c>
      <c r="H116" s="92" t="s">
        <v>166</v>
      </c>
      <c r="I116" s="47" t="s">
        <v>39</v>
      </c>
      <c r="J116" s="45" t="s">
        <v>707</v>
      </c>
      <c r="K116" s="103">
        <v>79816851</v>
      </c>
      <c r="L116" s="92" t="s">
        <v>183</v>
      </c>
      <c r="M116" s="92" t="s">
        <v>666</v>
      </c>
      <c r="N116" s="45" t="s">
        <v>709</v>
      </c>
      <c r="O116" s="45" t="s">
        <v>708</v>
      </c>
      <c r="P116" s="71">
        <v>8960000</v>
      </c>
      <c r="Q116" s="92" t="s">
        <v>162</v>
      </c>
      <c r="R116" s="92" t="s">
        <v>165</v>
      </c>
      <c r="S116" s="92">
        <v>0</v>
      </c>
      <c r="T116" s="92" t="s">
        <v>16</v>
      </c>
      <c r="U116" s="92"/>
      <c r="V116" s="74">
        <f t="shared" si="6"/>
        <v>8960000</v>
      </c>
      <c r="W116" s="93">
        <v>120</v>
      </c>
      <c r="X116" s="92" t="s">
        <v>1199</v>
      </c>
      <c r="Y116" s="94">
        <v>43355</v>
      </c>
      <c r="Z116" s="94">
        <v>43476</v>
      </c>
      <c r="AA116" s="92" t="s">
        <v>162</v>
      </c>
      <c r="AB116" s="92" t="s">
        <v>162</v>
      </c>
      <c r="AC116" s="92" t="s">
        <v>162</v>
      </c>
      <c r="AD116" s="92" t="s">
        <v>162</v>
      </c>
      <c r="AE116" s="92" t="s">
        <v>165</v>
      </c>
      <c r="AF116" s="92" t="s">
        <v>162</v>
      </c>
      <c r="AG116" s="45" t="s">
        <v>139</v>
      </c>
      <c r="AH116" s="99">
        <v>0.65833325892857142</v>
      </c>
      <c r="AI116" s="99">
        <v>0.9</v>
      </c>
      <c r="AJ116" s="53" t="s">
        <v>188</v>
      </c>
      <c r="AK116" s="101">
        <f t="shared" si="14"/>
        <v>2240000</v>
      </c>
      <c r="AL116" s="101">
        <f t="shared" si="11"/>
        <v>896000</v>
      </c>
      <c r="AM116" s="101">
        <f t="shared" si="12"/>
        <v>143360</v>
      </c>
      <c r="AN116" s="102">
        <f t="shared" si="13"/>
        <v>112000</v>
      </c>
    </row>
    <row r="117" spans="1:40" s="98" customFormat="1" ht="171" x14ac:dyDescent="0.2">
      <c r="A117" s="29"/>
      <c r="B117" s="130">
        <v>2018</v>
      </c>
      <c r="C117" s="94">
        <v>43350</v>
      </c>
      <c r="D117" s="45" t="s">
        <v>29</v>
      </c>
      <c r="E117" s="45" t="s">
        <v>741</v>
      </c>
      <c r="F117" s="95">
        <v>107</v>
      </c>
      <c r="G117" s="45" t="s">
        <v>31</v>
      </c>
      <c r="H117" s="92" t="s">
        <v>166</v>
      </c>
      <c r="I117" s="47" t="s">
        <v>742</v>
      </c>
      <c r="J117" s="45" t="s">
        <v>125</v>
      </c>
      <c r="K117" s="103">
        <v>19271225</v>
      </c>
      <c r="L117" s="92" t="s">
        <v>183</v>
      </c>
      <c r="M117" s="92" t="s">
        <v>167</v>
      </c>
      <c r="N117" s="45" t="s">
        <v>743</v>
      </c>
      <c r="O117" s="45" t="s">
        <v>744</v>
      </c>
      <c r="P117" s="71">
        <v>8960000</v>
      </c>
      <c r="Q117" s="92" t="s">
        <v>162</v>
      </c>
      <c r="R117" s="92" t="s">
        <v>162</v>
      </c>
      <c r="S117" s="92" t="s">
        <v>165</v>
      </c>
      <c r="T117" s="92">
        <v>0</v>
      </c>
      <c r="U117" s="92"/>
      <c r="V117" s="74">
        <f t="shared" si="6"/>
        <v>8960000</v>
      </c>
      <c r="W117" s="92">
        <v>120</v>
      </c>
      <c r="X117" s="92" t="s">
        <v>1199</v>
      </c>
      <c r="Y117" s="94">
        <v>43355</v>
      </c>
      <c r="Z117" s="94">
        <v>43476</v>
      </c>
      <c r="AA117" s="92" t="s">
        <v>162</v>
      </c>
      <c r="AB117" s="92" t="s">
        <v>162</v>
      </c>
      <c r="AC117" s="92" t="s">
        <v>162</v>
      </c>
      <c r="AD117" s="92" t="s">
        <v>162</v>
      </c>
      <c r="AE117" s="92" t="s">
        <v>165</v>
      </c>
      <c r="AF117" s="92" t="s">
        <v>162</v>
      </c>
      <c r="AG117" s="45" t="s">
        <v>139</v>
      </c>
      <c r="AH117" s="99">
        <v>0.65833325892857142</v>
      </c>
      <c r="AI117" s="99">
        <v>0.9</v>
      </c>
      <c r="AJ117" s="53" t="s">
        <v>188</v>
      </c>
      <c r="AK117" s="101">
        <f t="shared" si="14"/>
        <v>2240000</v>
      </c>
      <c r="AL117" s="101">
        <f t="shared" si="11"/>
        <v>896000</v>
      </c>
      <c r="AM117" s="101">
        <v>0</v>
      </c>
      <c r="AN117" s="102">
        <f t="shared" si="13"/>
        <v>112000</v>
      </c>
    </row>
    <row r="118" spans="1:40" s="98" customFormat="1" ht="57" x14ac:dyDescent="0.2">
      <c r="A118" s="29"/>
      <c r="B118" s="130">
        <v>2018</v>
      </c>
      <c r="C118" s="94">
        <v>43350</v>
      </c>
      <c r="D118" s="45" t="s">
        <v>29</v>
      </c>
      <c r="E118" s="45" t="s">
        <v>659</v>
      </c>
      <c r="F118" s="95">
        <v>108</v>
      </c>
      <c r="G118" s="45" t="s">
        <v>31</v>
      </c>
      <c r="H118" s="92" t="s">
        <v>166</v>
      </c>
      <c r="I118" s="47" t="s">
        <v>660</v>
      </c>
      <c r="J118" s="45" t="s">
        <v>661</v>
      </c>
      <c r="K118" s="103">
        <v>1013658079</v>
      </c>
      <c r="L118" s="92" t="s">
        <v>183</v>
      </c>
      <c r="M118" s="92" t="s">
        <v>167</v>
      </c>
      <c r="N118" s="45" t="s">
        <v>662</v>
      </c>
      <c r="O118" s="45" t="s">
        <v>663</v>
      </c>
      <c r="P118" s="71">
        <v>9040000</v>
      </c>
      <c r="Q118" s="92" t="s">
        <v>162</v>
      </c>
      <c r="R118" s="92" t="s">
        <v>165</v>
      </c>
      <c r="S118" s="92">
        <v>0</v>
      </c>
      <c r="T118" s="92" t="s">
        <v>16</v>
      </c>
      <c r="U118" s="92"/>
      <c r="V118" s="74">
        <f t="shared" si="6"/>
        <v>9040000</v>
      </c>
      <c r="W118" s="93">
        <v>120</v>
      </c>
      <c r="X118" s="92" t="s">
        <v>1199</v>
      </c>
      <c r="Y118" s="94">
        <v>43354</v>
      </c>
      <c r="Z118" s="94">
        <v>43475</v>
      </c>
      <c r="AA118" s="92" t="s">
        <v>979</v>
      </c>
      <c r="AB118" s="94">
        <v>43487</v>
      </c>
      <c r="AC118" s="92"/>
      <c r="AD118" s="92"/>
      <c r="AE118" s="92" t="s">
        <v>165</v>
      </c>
      <c r="AF118" s="92"/>
      <c r="AG118" s="45" t="s">
        <v>435</v>
      </c>
      <c r="AH118" s="99">
        <v>0.57499999999999996</v>
      </c>
      <c r="AI118" s="99">
        <v>0.9</v>
      </c>
      <c r="AJ118" s="53" t="s">
        <v>188</v>
      </c>
      <c r="AK118" s="101">
        <f>+P118/4</f>
        <v>2260000</v>
      </c>
      <c r="AL118" s="101">
        <f>+AK118/30*18</f>
        <v>1356000</v>
      </c>
      <c r="AM118" s="101">
        <f>+AL118*0.4</f>
        <v>542400</v>
      </c>
      <c r="AN118" s="102"/>
    </row>
    <row r="119" spans="1:40" s="98" customFormat="1" ht="142.5" x14ac:dyDescent="0.2">
      <c r="A119" s="29"/>
      <c r="B119" s="130">
        <v>2018</v>
      </c>
      <c r="C119" s="94">
        <v>43353</v>
      </c>
      <c r="D119" s="45" t="s">
        <v>29</v>
      </c>
      <c r="E119" s="45" t="s">
        <v>664</v>
      </c>
      <c r="F119" s="95">
        <v>109</v>
      </c>
      <c r="G119" s="45" t="s">
        <v>31</v>
      </c>
      <c r="H119" s="92" t="s">
        <v>166</v>
      </c>
      <c r="I119" s="47" t="s">
        <v>665</v>
      </c>
      <c r="J119" s="45" t="s">
        <v>128</v>
      </c>
      <c r="K119" s="103">
        <v>79358856</v>
      </c>
      <c r="L119" s="92" t="s">
        <v>183</v>
      </c>
      <c r="M119" s="92" t="s">
        <v>666</v>
      </c>
      <c r="N119" s="45" t="s">
        <v>668</v>
      </c>
      <c r="O119" s="45" t="s">
        <v>667</v>
      </c>
      <c r="P119" s="71">
        <v>8800000</v>
      </c>
      <c r="Q119" s="92" t="s">
        <v>162</v>
      </c>
      <c r="R119" s="92" t="s">
        <v>165</v>
      </c>
      <c r="S119" s="92">
        <v>0</v>
      </c>
      <c r="T119" s="92" t="s">
        <v>16</v>
      </c>
      <c r="U119" s="92"/>
      <c r="V119" s="74">
        <f t="shared" si="6"/>
        <v>8800000</v>
      </c>
      <c r="W119" s="93">
        <v>120</v>
      </c>
      <c r="X119" s="92" t="s">
        <v>1199</v>
      </c>
      <c r="Y119" s="94">
        <v>43354</v>
      </c>
      <c r="Z119" s="94">
        <v>43475</v>
      </c>
      <c r="AA119" s="92"/>
      <c r="AB119" s="92"/>
      <c r="AC119" s="92"/>
      <c r="AD119" s="92"/>
      <c r="AE119" s="92" t="s">
        <v>165</v>
      </c>
      <c r="AF119" s="92"/>
      <c r="AG119" s="45" t="s">
        <v>469</v>
      </c>
      <c r="AH119" s="99">
        <v>0.66666670454545451</v>
      </c>
      <c r="AI119" s="99">
        <v>0.67</v>
      </c>
      <c r="AJ119" s="53" t="s">
        <v>188</v>
      </c>
      <c r="AK119" s="101">
        <f t="shared" ref="AK119:AK131" si="15">+P119/4</f>
        <v>2200000</v>
      </c>
      <c r="AL119" s="101">
        <f t="shared" ref="AL119:AL131" si="16">+AK119*0.4</f>
        <v>880000</v>
      </c>
      <c r="AM119" s="101">
        <f t="shared" ref="AM119:AM131" si="17">+AL119*0.16</f>
        <v>140800</v>
      </c>
      <c r="AN119" s="102">
        <f t="shared" ref="AN119:AN131" si="18">+AL119*0.125</f>
        <v>110000</v>
      </c>
    </row>
    <row r="120" spans="1:40" s="98" customFormat="1" ht="114" x14ac:dyDescent="0.2">
      <c r="A120" s="29"/>
      <c r="B120" s="130">
        <v>2018</v>
      </c>
      <c r="C120" s="94">
        <v>43353</v>
      </c>
      <c r="D120" s="45" t="s">
        <v>29</v>
      </c>
      <c r="E120" s="45" t="s">
        <v>696</v>
      </c>
      <c r="F120" s="95">
        <v>110</v>
      </c>
      <c r="G120" s="45" t="s">
        <v>31</v>
      </c>
      <c r="H120" s="92" t="s">
        <v>166</v>
      </c>
      <c r="I120" s="47" t="s">
        <v>695</v>
      </c>
      <c r="J120" s="45" t="s">
        <v>139</v>
      </c>
      <c r="K120" s="103">
        <v>80101544</v>
      </c>
      <c r="L120" s="92" t="s">
        <v>183</v>
      </c>
      <c r="M120" s="92" t="s">
        <v>172</v>
      </c>
      <c r="N120" s="45" t="s">
        <v>697</v>
      </c>
      <c r="O120" s="92"/>
      <c r="P120" s="71">
        <v>18800000</v>
      </c>
      <c r="Q120" s="92" t="s">
        <v>162</v>
      </c>
      <c r="R120" s="92" t="s">
        <v>165</v>
      </c>
      <c r="S120" s="92">
        <v>0</v>
      </c>
      <c r="T120" s="92" t="s">
        <v>16</v>
      </c>
      <c r="U120" s="92"/>
      <c r="V120" s="74">
        <f t="shared" si="6"/>
        <v>18800000</v>
      </c>
      <c r="W120" s="93"/>
      <c r="X120" s="92"/>
      <c r="Y120" s="92"/>
      <c r="Z120" s="92"/>
      <c r="AA120" s="92"/>
      <c r="AB120" s="92"/>
      <c r="AC120" s="92"/>
      <c r="AD120" s="92"/>
      <c r="AE120" s="92"/>
      <c r="AF120" s="92"/>
      <c r="AG120" s="45" t="s">
        <v>162</v>
      </c>
      <c r="AH120" s="92">
        <v>0</v>
      </c>
      <c r="AI120" s="92"/>
      <c r="AJ120" s="92" t="s">
        <v>689</v>
      </c>
      <c r="AK120" s="101">
        <f t="shared" si="15"/>
        <v>4700000</v>
      </c>
      <c r="AL120" s="101">
        <f t="shared" si="16"/>
        <v>1880000</v>
      </c>
      <c r="AM120" s="101">
        <f t="shared" si="17"/>
        <v>300800</v>
      </c>
      <c r="AN120" s="102">
        <f t="shared" si="18"/>
        <v>235000</v>
      </c>
    </row>
    <row r="121" spans="1:40" s="98" customFormat="1" ht="128.25" x14ac:dyDescent="0.2">
      <c r="A121" s="29"/>
      <c r="B121" s="130">
        <v>2018</v>
      </c>
      <c r="C121" s="94">
        <v>43354</v>
      </c>
      <c r="D121" s="45" t="s">
        <v>29</v>
      </c>
      <c r="E121" s="45" t="s">
        <v>723</v>
      </c>
      <c r="F121" s="95">
        <v>111</v>
      </c>
      <c r="G121" s="45" t="s">
        <v>31</v>
      </c>
      <c r="H121" s="92" t="s">
        <v>166</v>
      </c>
      <c r="I121" s="47" t="s">
        <v>724</v>
      </c>
      <c r="J121" s="45" t="s">
        <v>114</v>
      </c>
      <c r="K121" s="103">
        <v>12194109</v>
      </c>
      <c r="L121" s="92" t="s">
        <v>183</v>
      </c>
      <c r="M121" s="92" t="s">
        <v>172</v>
      </c>
      <c r="N121" s="45" t="s">
        <v>725</v>
      </c>
      <c r="O121" s="45" t="s">
        <v>726</v>
      </c>
      <c r="P121" s="71">
        <v>25800000</v>
      </c>
      <c r="Q121" s="92" t="s">
        <v>162</v>
      </c>
      <c r="R121" s="92" t="s">
        <v>165</v>
      </c>
      <c r="S121" s="92">
        <v>0</v>
      </c>
      <c r="T121" s="92" t="s">
        <v>16</v>
      </c>
      <c r="U121" s="92"/>
      <c r="V121" s="74">
        <f t="shared" si="6"/>
        <v>25800000</v>
      </c>
      <c r="W121" s="93">
        <v>120</v>
      </c>
      <c r="X121" s="92" t="s">
        <v>495</v>
      </c>
      <c r="Y121" s="94">
        <v>43357</v>
      </c>
      <c r="Z121" s="94">
        <v>43478</v>
      </c>
      <c r="AA121" s="92" t="s">
        <v>162</v>
      </c>
      <c r="AB121" s="92" t="s">
        <v>162</v>
      </c>
      <c r="AC121" s="92" t="s">
        <v>162</v>
      </c>
      <c r="AD121" s="92" t="s">
        <v>162</v>
      </c>
      <c r="AE121" s="92" t="s">
        <v>165</v>
      </c>
      <c r="AF121" s="92" t="s">
        <v>162</v>
      </c>
      <c r="AG121" s="45" t="s">
        <v>187</v>
      </c>
      <c r="AH121" s="104">
        <v>0.64166666666666672</v>
      </c>
      <c r="AI121" s="104">
        <v>0.9</v>
      </c>
      <c r="AJ121" s="44" t="s">
        <v>188</v>
      </c>
      <c r="AK121" s="101">
        <f t="shared" si="15"/>
        <v>6450000</v>
      </c>
      <c r="AL121" s="101">
        <f t="shared" si="16"/>
        <v>2580000</v>
      </c>
      <c r="AM121" s="101">
        <f t="shared" si="17"/>
        <v>412800</v>
      </c>
      <c r="AN121" s="102">
        <f t="shared" si="18"/>
        <v>322500</v>
      </c>
    </row>
    <row r="122" spans="1:40" s="98" customFormat="1" ht="128.25" x14ac:dyDescent="0.2">
      <c r="A122" s="29"/>
      <c r="B122" s="130">
        <v>2018</v>
      </c>
      <c r="C122" s="92" t="s">
        <v>747</v>
      </c>
      <c r="D122" s="45" t="s">
        <v>29</v>
      </c>
      <c r="E122" s="45" t="s">
        <v>745</v>
      </c>
      <c r="F122" s="95">
        <v>112</v>
      </c>
      <c r="G122" s="45" t="s">
        <v>31</v>
      </c>
      <c r="H122" s="92" t="s">
        <v>166</v>
      </c>
      <c r="I122" s="47" t="s">
        <v>746</v>
      </c>
      <c r="J122" s="45" t="s">
        <v>130</v>
      </c>
      <c r="K122" s="103">
        <v>1032445235</v>
      </c>
      <c r="L122" s="92" t="s">
        <v>183</v>
      </c>
      <c r="M122" s="92" t="s">
        <v>172</v>
      </c>
      <c r="N122" s="45" t="s">
        <v>748</v>
      </c>
      <c r="O122" s="45" t="s">
        <v>749</v>
      </c>
      <c r="P122" s="71">
        <v>10000000</v>
      </c>
      <c r="Q122" s="92" t="s">
        <v>162</v>
      </c>
      <c r="R122" s="92" t="s">
        <v>165</v>
      </c>
      <c r="S122" s="92">
        <v>0</v>
      </c>
      <c r="T122" s="92" t="s">
        <v>16</v>
      </c>
      <c r="U122" s="92"/>
      <c r="V122" s="74">
        <f t="shared" si="6"/>
        <v>10000000</v>
      </c>
      <c r="W122" s="93">
        <v>120</v>
      </c>
      <c r="X122" s="92" t="s">
        <v>495</v>
      </c>
      <c r="Y122" s="94">
        <v>43357</v>
      </c>
      <c r="Z122" s="94">
        <v>43478</v>
      </c>
      <c r="AA122" s="92" t="s">
        <v>162</v>
      </c>
      <c r="AB122" s="92" t="s">
        <v>162</v>
      </c>
      <c r="AC122" s="92" t="s">
        <v>162</v>
      </c>
      <c r="AD122" s="92" t="s">
        <v>162</v>
      </c>
      <c r="AE122" s="92" t="s">
        <v>165</v>
      </c>
      <c r="AF122" s="92" t="s">
        <v>162</v>
      </c>
      <c r="AG122" s="45" t="s">
        <v>139</v>
      </c>
      <c r="AH122" s="104">
        <v>0.64166659999999998</v>
      </c>
      <c r="AI122" s="104">
        <v>0.9</v>
      </c>
      <c r="AJ122" s="44" t="s">
        <v>188</v>
      </c>
      <c r="AK122" s="101">
        <f t="shared" si="15"/>
        <v>2500000</v>
      </c>
      <c r="AL122" s="101">
        <f t="shared" si="16"/>
        <v>1000000</v>
      </c>
      <c r="AM122" s="101">
        <f t="shared" si="17"/>
        <v>160000</v>
      </c>
      <c r="AN122" s="102">
        <f t="shared" si="18"/>
        <v>125000</v>
      </c>
    </row>
    <row r="123" spans="1:40" s="98" customFormat="1" ht="57" x14ac:dyDescent="0.2">
      <c r="A123" s="29"/>
      <c r="B123" s="130">
        <v>2018</v>
      </c>
      <c r="C123" s="94">
        <v>43354</v>
      </c>
      <c r="D123" s="45" t="s">
        <v>29</v>
      </c>
      <c r="E123" s="45" t="s">
        <v>669</v>
      </c>
      <c r="F123" s="95">
        <v>113</v>
      </c>
      <c r="G123" s="45" t="s">
        <v>31</v>
      </c>
      <c r="H123" s="92" t="s">
        <v>166</v>
      </c>
      <c r="I123" s="47" t="s">
        <v>670</v>
      </c>
      <c r="J123" s="45" t="s">
        <v>123</v>
      </c>
      <c r="K123" s="103">
        <v>52231511</v>
      </c>
      <c r="L123" s="92" t="s">
        <v>183</v>
      </c>
      <c r="M123" s="92" t="s">
        <v>167</v>
      </c>
      <c r="N123" s="45" t="s">
        <v>672</v>
      </c>
      <c r="O123" s="45" t="s">
        <v>671</v>
      </c>
      <c r="P123" s="71">
        <v>10600000</v>
      </c>
      <c r="Q123" s="92" t="s">
        <v>162</v>
      </c>
      <c r="R123" s="92" t="s">
        <v>165</v>
      </c>
      <c r="S123" s="92">
        <v>0</v>
      </c>
      <c r="T123" s="92" t="s">
        <v>16</v>
      </c>
      <c r="U123" s="92"/>
      <c r="V123" s="74">
        <f t="shared" si="6"/>
        <v>10600000</v>
      </c>
      <c r="W123" s="93">
        <v>120</v>
      </c>
      <c r="X123" s="92" t="s">
        <v>495</v>
      </c>
      <c r="Y123" s="94">
        <v>43356</v>
      </c>
      <c r="Z123" s="94">
        <v>43477</v>
      </c>
      <c r="AA123" s="92" t="s">
        <v>162</v>
      </c>
      <c r="AB123" s="92" t="s">
        <v>162</v>
      </c>
      <c r="AC123" s="92" t="s">
        <v>162</v>
      </c>
      <c r="AD123" s="92" t="s">
        <v>162</v>
      </c>
      <c r="AE123" s="92" t="s">
        <v>165</v>
      </c>
      <c r="AF123" s="92" t="s">
        <v>162</v>
      </c>
      <c r="AG123" s="45" t="s">
        <v>469</v>
      </c>
      <c r="AH123" s="104">
        <v>0.65</v>
      </c>
      <c r="AI123" s="104">
        <v>0.9</v>
      </c>
      <c r="AJ123" s="44" t="s">
        <v>188</v>
      </c>
      <c r="AK123" s="101">
        <f t="shared" si="15"/>
        <v>2650000</v>
      </c>
      <c r="AL123" s="101">
        <f t="shared" si="16"/>
        <v>1060000</v>
      </c>
      <c r="AM123" s="101">
        <f t="shared" si="17"/>
        <v>169600</v>
      </c>
      <c r="AN123" s="102">
        <f t="shared" si="18"/>
        <v>132500</v>
      </c>
    </row>
    <row r="124" spans="1:40" s="98" customFormat="1" ht="42.75" x14ac:dyDescent="0.2">
      <c r="A124" s="29"/>
      <c r="B124" s="130">
        <v>2018</v>
      </c>
      <c r="C124" s="94">
        <v>43354</v>
      </c>
      <c r="D124" s="45" t="s">
        <v>29</v>
      </c>
      <c r="E124" s="45" t="s">
        <v>673</v>
      </c>
      <c r="F124" s="95">
        <v>114</v>
      </c>
      <c r="G124" s="45" t="s">
        <v>31</v>
      </c>
      <c r="H124" s="92" t="s">
        <v>166</v>
      </c>
      <c r="I124" s="47" t="s">
        <v>674</v>
      </c>
      <c r="J124" s="45" t="s">
        <v>675</v>
      </c>
      <c r="K124" s="103">
        <v>1010160606</v>
      </c>
      <c r="L124" s="92" t="s">
        <v>183</v>
      </c>
      <c r="M124" s="92" t="s">
        <v>666</v>
      </c>
      <c r="N124" s="45" t="s">
        <v>677</v>
      </c>
      <c r="O124" s="45" t="s">
        <v>676</v>
      </c>
      <c r="P124" s="71">
        <v>9600000</v>
      </c>
      <c r="Q124" s="92" t="s">
        <v>162</v>
      </c>
      <c r="R124" s="92" t="s">
        <v>165</v>
      </c>
      <c r="S124" s="92">
        <v>0</v>
      </c>
      <c r="T124" s="92" t="s">
        <v>16</v>
      </c>
      <c r="U124" s="92"/>
      <c r="V124" s="74">
        <f t="shared" si="6"/>
        <v>9600000</v>
      </c>
      <c r="W124" s="93">
        <v>120</v>
      </c>
      <c r="X124" s="92" t="s">
        <v>495</v>
      </c>
      <c r="Y124" s="94">
        <v>43356</v>
      </c>
      <c r="Z124" s="94">
        <v>43477</v>
      </c>
      <c r="AA124" s="92" t="s">
        <v>162</v>
      </c>
      <c r="AB124" s="92" t="s">
        <v>162</v>
      </c>
      <c r="AC124" s="92" t="s">
        <v>162</v>
      </c>
      <c r="AD124" s="92" t="s">
        <v>162</v>
      </c>
      <c r="AE124" s="92" t="s">
        <v>165</v>
      </c>
      <c r="AF124" s="92" t="s">
        <v>162</v>
      </c>
      <c r="AG124" s="45" t="s">
        <v>122</v>
      </c>
      <c r="AH124" s="104">
        <v>0.65</v>
      </c>
      <c r="AI124" s="104">
        <v>0.9</v>
      </c>
      <c r="AJ124" s="44" t="s">
        <v>188</v>
      </c>
      <c r="AK124" s="101">
        <f t="shared" si="15"/>
        <v>2400000</v>
      </c>
      <c r="AL124" s="101">
        <f t="shared" si="16"/>
        <v>960000</v>
      </c>
      <c r="AM124" s="101">
        <f t="shared" si="17"/>
        <v>153600</v>
      </c>
      <c r="AN124" s="102">
        <f t="shared" si="18"/>
        <v>120000</v>
      </c>
    </row>
    <row r="125" spans="1:40" s="98" customFormat="1" ht="42.75" x14ac:dyDescent="0.2">
      <c r="A125" s="29"/>
      <c r="B125" s="130">
        <v>2018</v>
      </c>
      <c r="C125" s="94">
        <v>43354</v>
      </c>
      <c r="D125" s="45" t="s">
        <v>29</v>
      </c>
      <c r="E125" s="45" t="s">
        <v>789</v>
      </c>
      <c r="F125" s="95">
        <v>115</v>
      </c>
      <c r="G125" s="45" t="s">
        <v>31</v>
      </c>
      <c r="H125" s="92" t="s">
        <v>166</v>
      </c>
      <c r="I125" s="47" t="s">
        <v>790</v>
      </c>
      <c r="J125" s="45" t="s">
        <v>132</v>
      </c>
      <c r="K125" s="103">
        <v>1032656360</v>
      </c>
      <c r="L125" s="92" t="s">
        <v>183</v>
      </c>
      <c r="M125" s="92" t="s">
        <v>666</v>
      </c>
      <c r="N125" s="45" t="s">
        <v>791</v>
      </c>
      <c r="O125" s="45" t="s">
        <v>792</v>
      </c>
      <c r="P125" s="71">
        <v>7200000</v>
      </c>
      <c r="Q125" s="92" t="s">
        <v>162</v>
      </c>
      <c r="R125" s="92" t="s">
        <v>165</v>
      </c>
      <c r="S125" s="92">
        <v>0</v>
      </c>
      <c r="T125" s="92" t="s">
        <v>16</v>
      </c>
      <c r="U125" s="92"/>
      <c r="V125" s="74">
        <f t="shared" si="6"/>
        <v>7200000</v>
      </c>
      <c r="W125" s="93">
        <v>120</v>
      </c>
      <c r="X125" s="92" t="s">
        <v>495</v>
      </c>
      <c r="Y125" s="94">
        <v>43356</v>
      </c>
      <c r="Z125" s="94">
        <v>43477</v>
      </c>
      <c r="AA125" s="92" t="s">
        <v>162</v>
      </c>
      <c r="AB125" s="92" t="s">
        <v>162</v>
      </c>
      <c r="AC125" s="92" t="s">
        <v>162</v>
      </c>
      <c r="AD125" s="92" t="s">
        <v>162</v>
      </c>
      <c r="AE125" s="92" t="s">
        <v>165</v>
      </c>
      <c r="AF125" s="92" t="s">
        <v>162</v>
      </c>
      <c r="AG125" s="45" t="s">
        <v>174</v>
      </c>
      <c r="AH125" s="104">
        <v>0.65</v>
      </c>
      <c r="AI125" s="104">
        <v>0.9</v>
      </c>
      <c r="AJ125" s="44" t="s">
        <v>188</v>
      </c>
      <c r="AK125" s="101">
        <f t="shared" si="15"/>
        <v>1800000</v>
      </c>
      <c r="AL125" s="101">
        <v>781242</v>
      </c>
      <c r="AM125" s="101">
        <f t="shared" si="17"/>
        <v>124998.72</v>
      </c>
      <c r="AN125" s="102">
        <f t="shared" si="18"/>
        <v>97655.25</v>
      </c>
    </row>
    <row r="126" spans="1:40" s="98" customFormat="1" ht="99.75" x14ac:dyDescent="0.2">
      <c r="A126" s="29"/>
      <c r="B126" s="130">
        <v>2018</v>
      </c>
      <c r="C126" s="94">
        <v>43354</v>
      </c>
      <c r="D126" s="45" t="s">
        <v>29</v>
      </c>
      <c r="E126" s="45" t="s">
        <v>793</v>
      </c>
      <c r="F126" s="95">
        <v>116</v>
      </c>
      <c r="G126" s="45" t="s">
        <v>31</v>
      </c>
      <c r="H126" s="92" t="s">
        <v>166</v>
      </c>
      <c r="I126" s="47" t="s">
        <v>794</v>
      </c>
      <c r="J126" s="45" t="s">
        <v>798</v>
      </c>
      <c r="K126" s="103">
        <v>1010170206</v>
      </c>
      <c r="L126" s="92" t="s">
        <v>183</v>
      </c>
      <c r="M126" s="92" t="s">
        <v>795</v>
      </c>
      <c r="N126" s="45" t="s">
        <v>796</v>
      </c>
      <c r="O126" s="45" t="s">
        <v>797</v>
      </c>
      <c r="P126" s="71">
        <v>18800000</v>
      </c>
      <c r="Q126" s="92" t="s">
        <v>162</v>
      </c>
      <c r="R126" s="92" t="s">
        <v>165</v>
      </c>
      <c r="S126" s="92">
        <v>0</v>
      </c>
      <c r="T126" s="92" t="s">
        <v>16</v>
      </c>
      <c r="U126" s="92"/>
      <c r="V126" s="74">
        <f t="shared" si="6"/>
        <v>18800000</v>
      </c>
      <c r="W126" s="93">
        <v>120</v>
      </c>
      <c r="X126" s="92" t="s">
        <v>495</v>
      </c>
      <c r="Y126" s="94">
        <v>43362</v>
      </c>
      <c r="Z126" s="94">
        <v>43483</v>
      </c>
      <c r="AA126" s="92" t="s">
        <v>162</v>
      </c>
      <c r="AB126" s="92" t="s">
        <v>162</v>
      </c>
      <c r="AC126" s="92" t="s">
        <v>162</v>
      </c>
      <c r="AD126" s="92" t="s">
        <v>162</v>
      </c>
      <c r="AE126" s="92" t="s">
        <v>165</v>
      </c>
      <c r="AF126" s="92" t="s">
        <v>162</v>
      </c>
      <c r="AG126" s="45" t="s">
        <v>469</v>
      </c>
      <c r="AH126" s="104">
        <v>0.6</v>
      </c>
      <c r="AI126" s="104">
        <v>0.9</v>
      </c>
      <c r="AJ126" s="44" t="s">
        <v>188</v>
      </c>
      <c r="AK126" s="101">
        <f t="shared" si="15"/>
        <v>4700000</v>
      </c>
      <c r="AL126" s="101">
        <f t="shared" si="16"/>
        <v>1880000</v>
      </c>
      <c r="AM126" s="101">
        <f t="shared" si="17"/>
        <v>300800</v>
      </c>
      <c r="AN126" s="102">
        <f t="shared" si="18"/>
        <v>235000</v>
      </c>
    </row>
    <row r="127" spans="1:40" s="98" customFormat="1" ht="85.5" x14ac:dyDescent="0.2">
      <c r="A127" s="29"/>
      <c r="B127" s="130">
        <v>2018</v>
      </c>
      <c r="C127" s="92" t="s">
        <v>734</v>
      </c>
      <c r="D127" s="45" t="s">
        <v>29</v>
      </c>
      <c r="E127" s="45" t="s">
        <v>732</v>
      </c>
      <c r="F127" s="95">
        <v>117</v>
      </c>
      <c r="G127" s="45" t="s">
        <v>31</v>
      </c>
      <c r="H127" s="92" t="s">
        <v>166</v>
      </c>
      <c r="I127" s="47" t="s">
        <v>733</v>
      </c>
      <c r="J127" s="45" t="s">
        <v>136</v>
      </c>
      <c r="K127" s="103">
        <v>79826818</v>
      </c>
      <c r="L127" s="92" t="s">
        <v>183</v>
      </c>
      <c r="M127" s="92" t="s">
        <v>167</v>
      </c>
      <c r="N127" s="45" t="s">
        <v>735</v>
      </c>
      <c r="O127" s="45" t="s">
        <v>736</v>
      </c>
      <c r="P127" s="71">
        <v>7200000</v>
      </c>
      <c r="Q127" s="92" t="s">
        <v>162</v>
      </c>
      <c r="R127" s="92" t="s">
        <v>165</v>
      </c>
      <c r="S127" s="92">
        <v>0</v>
      </c>
      <c r="T127" s="92" t="s">
        <v>16</v>
      </c>
      <c r="U127" s="92"/>
      <c r="V127" s="74">
        <f t="shared" si="6"/>
        <v>7200000</v>
      </c>
      <c r="W127" s="93">
        <v>120</v>
      </c>
      <c r="X127" s="92" t="s">
        <v>495</v>
      </c>
      <c r="Y127" s="94">
        <v>43357</v>
      </c>
      <c r="Z127" s="94">
        <v>43478</v>
      </c>
      <c r="AA127" s="92" t="s">
        <v>162</v>
      </c>
      <c r="AB127" s="92" t="s">
        <v>162</v>
      </c>
      <c r="AC127" s="92" t="s">
        <v>162</v>
      </c>
      <c r="AD127" s="92" t="s">
        <v>162</v>
      </c>
      <c r="AE127" s="92" t="s">
        <v>165</v>
      </c>
      <c r="AF127" s="92" t="s">
        <v>162</v>
      </c>
      <c r="AG127" s="45" t="s">
        <v>122</v>
      </c>
      <c r="AH127" s="104">
        <v>0.64166666666666672</v>
      </c>
      <c r="AI127" s="104">
        <v>0.9</v>
      </c>
      <c r="AJ127" s="44" t="s">
        <v>188</v>
      </c>
      <c r="AK127" s="101">
        <f t="shared" si="15"/>
        <v>1800000</v>
      </c>
      <c r="AL127" s="101">
        <f t="shared" si="16"/>
        <v>720000</v>
      </c>
      <c r="AM127" s="101">
        <f t="shared" si="17"/>
        <v>115200</v>
      </c>
      <c r="AN127" s="102">
        <f t="shared" si="18"/>
        <v>90000</v>
      </c>
    </row>
    <row r="128" spans="1:40" s="98" customFormat="1" ht="142.5" x14ac:dyDescent="0.2">
      <c r="A128" s="29"/>
      <c r="B128" s="130">
        <v>2018</v>
      </c>
      <c r="C128" s="94">
        <v>43374</v>
      </c>
      <c r="D128" s="45" t="s">
        <v>29</v>
      </c>
      <c r="E128" s="45" t="s">
        <v>814</v>
      </c>
      <c r="F128" s="95">
        <v>118</v>
      </c>
      <c r="G128" s="45" t="s">
        <v>31</v>
      </c>
      <c r="H128" s="92" t="s">
        <v>166</v>
      </c>
      <c r="I128" s="47" t="s">
        <v>813</v>
      </c>
      <c r="J128" s="45" t="s">
        <v>693</v>
      </c>
      <c r="K128" s="103">
        <v>19157189</v>
      </c>
      <c r="L128" s="92" t="s">
        <v>183</v>
      </c>
      <c r="M128" s="92" t="s">
        <v>167</v>
      </c>
      <c r="N128" s="45" t="s">
        <v>815</v>
      </c>
      <c r="O128" s="45" t="s">
        <v>867</v>
      </c>
      <c r="P128" s="71">
        <v>5200000</v>
      </c>
      <c r="Q128" s="92" t="s">
        <v>162</v>
      </c>
      <c r="R128" s="92" t="s">
        <v>165</v>
      </c>
      <c r="S128" s="92">
        <v>0</v>
      </c>
      <c r="T128" s="92" t="s">
        <v>16</v>
      </c>
      <c r="U128" s="92"/>
      <c r="V128" s="74">
        <f t="shared" si="6"/>
        <v>5200000</v>
      </c>
      <c r="W128" s="93">
        <v>120</v>
      </c>
      <c r="X128" s="92" t="s">
        <v>495</v>
      </c>
      <c r="Y128" s="94">
        <v>43374</v>
      </c>
      <c r="Z128" s="94">
        <v>43493</v>
      </c>
      <c r="AA128" s="92" t="s">
        <v>162</v>
      </c>
      <c r="AB128" s="92" t="s">
        <v>162</v>
      </c>
      <c r="AC128" s="92" t="s">
        <v>162</v>
      </c>
      <c r="AD128" s="92" t="s">
        <v>162</v>
      </c>
      <c r="AE128" s="92" t="s">
        <v>165</v>
      </c>
      <c r="AF128" s="92" t="s">
        <v>162</v>
      </c>
      <c r="AG128" s="45" t="s">
        <v>174</v>
      </c>
      <c r="AH128" s="104">
        <v>0.5</v>
      </c>
      <c r="AI128" s="104">
        <v>0.9</v>
      </c>
      <c r="AJ128" s="44" t="s">
        <v>188</v>
      </c>
      <c r="AK128" s="101">
        <f t="shared" si="15"/>
        <v>1300000</v>
      </c>
      <c r="AL128" s="101">
        <v>781242</v>
      </c>
      <c r="AM128" s="101">
        <f t="shared" si="17"/>
        <v>124998.72</v>
      </c>
      <c r="AN128" s="102">
        <f t="shared" si="18"/>
        <v>97655.25</v>
      </c>
    </row>
    <row r="129" spans="1:40" s="98" customFormat="1" ht="99.75" x14ac:dyDescent="0.2">
      <c r="A129" s="29"/>
      <c r="B129" s="130">
        <v>2018</v>
      </c>
      <c r="C129" s="94">
        <v>43355</v>
      </c>
      <c r="D129" s="45" t="s">
        <v>29</v>
      </c>
      <c r="E129" s="45" t="s">
        <v>728</v>
      </c>
      <c r="F129" s="95">
        <v>119</v>
      </c>
      <c r="G129" s="45" t="s">
        <v>31</v>
      </c>
      <c r="H129" s="92" t="s">
        <v>166</v>
      </c>
      <c r="I129" s="47" t="s">
        <v>729</v>
      </c>
      <c r="J129" s="45" t="s">
        <v>131</v>
      </c>
      <c r="K129" s="103">
        <v>91071340</v>
      </c>
      <c r="L129" s="92" t="s">
        <v>183</v>
      </c>
      <c r="M129" s="92" t="s">
        <v>167</v>
      </c>
      <c r="N129" s="45" t="s">
        <v>730</v>
      </c>
      <c r="O129" s="45" t="s">
        <v>731</v>
      </c>
      <c r="P129" s="71">
        <v>9040000</v>
      </c>
      <c r="Q129" s="92" t="s">
        <v>162</v>
      </c>
      <c r="R129" s="92" t="s">
        <v>165</v>
      </c>
      <c r="S129" s="92">
        <v>0</v>
      </c>
      <c r="T129" s="92" t="s">
        <v>16</v>
      </c>
      <c r="U129" s="92"/>
      <c r="V129" s="74">
        <f t="shared" si="6"/>
        <v>9040000</v>
      </c>
      <c r="W129" s="93">
        <v>120</v>
      </c>
      <c r="X129" s="92" t="s">
        <v>495</v>
      </c>
      <c r="Y129" s="94">
        <v>43357</v>
      </c>
      <c r="Z129" s="94">
        <v>43478</v>
      </c>
      <c r="AA129" s="92" t="s">
        <v>162</v>
      </c>
      <c r="AB129" s="92" t="s">
        <v>162</v>
      </c>
      <c r="AC129" s="92" t="s">
        <v>162</v>
      </c>
      <c r="AD129" s="92" t="s">
        <v>162</v>
      </c>
      <c r="AE129" s="92" t="s">
        <v>165</v>
      </c>
      <c r="AF129" s="92" t="s">
        <v>162</v>
      </c>
      <c r="AG129" s="45" t="s">
        <v>176</v>
      </c>
      <c r="AH129" s="104">
        <v>0.641666592920354</v>
      </c>
      <c r="AI129" s="104">
        <v>0.9</v>
      </c>
      <c r="AJ129" s="44" t="s">
        <v>188</v>
      </c>
      <c r="AK129" s="101">
        <f t="shared" si="15"/>
        <v>2260000</v>
      </c>
      <c r="AL129" s="101">
        <f t="shared" si="16"/>
        <v>904000</v>
      </c>
      <c r="AM129" s="101">
        <f t="shared" si="17"/>
        <v>144640</v>
      </c>
      <c r="AN129" s="102">
        <f t="shared" si="18"/>
        <v>113000</v>
      </c>
    </row>
    <row r="130" spans="1:40" s="98" customFormat="1" ht="57" x14ac:dyDescent="0.2">
      <c r="A130" s="29" t="s">
        <v>727</v>
      </c>
      <c r="B130" s="130">
        <v>2018</v>
      </c>
      <c r="C130" s="94">
        <v>43360</v>
      </c>
      <c r="D130" s="45" t="s">
        <v>29</v>
      </c>
      <c r="E130" s="45" t="s">
        <v>764</v>
      </c>
      <c r="F130" s="95">
        <v>120</v>
      </c>
      <c r="G130" s="45" t="s">
        <v>31</v>
      </c>
      <c r="H130" s="92" t="s">
        <v>166</v>
      </c>
      <c r="I130" s="47" t="s">
        <v>763</v>
      </c>
      <c r="J130" s="45" t="s">
        <v>765</v>
      </c>
      <c r="K130" s="103">
        <v>79975491</v>
      </c>
      <c r="L130" s="92" t="s">
        <v>183</v>
      </c>
      <c r="M130" s="92" t="s">
        <v>167</v>
      </c>
      <c r="N130" s="45" t="s">
        <v>766</v>
      </c>
      <c r="O130" s="45" t="s">
        <v>767</v>
      </c>
      <c r="P130" s="71">
        <v>6800000</v>
      </c>
      <c r="Q130" s="92" t="s">
        <v>162</v>
      </c>
      <c r="R130" s="92" t="s">
        <v>165</v>
      </c>
      <c r="S130" s="92">
        <v>0</v>
      </c>
      <c r="T130" s="92" t="s">
        <v>16</v>
      </c>
      <c r="U130" s="92"/>
      <c r="V130" s="74">
        <f t="shared" si="6"/>
        <v>6800000</v>
      </c>
      <c r="W130" s="93">
        <v>120</v>
      </c>
      <c r="X130" s="92" t="s">
        <v>495</v>
      </c>
      <c r="Y130" s="94">
        <v>43362</v>
      </c>
      <c r="Z130" s="94">
        <v>43483</v>
      </c>
      <c r="AA130" s="92" t="s">
        <v>162</v>
      </c>
      <c r="AB130" s="92" t="s">
        <v>162</v>
      </c>
      <c r="AC130" s="92" t="s">
        <v>162</v>
      </c>
      <c r="AD130" s="92" t="s">
        <v>162</v>
      </c>
      <c r="AE130" s="92" t="s">
        <v>165</v>
      </c>
      <c r="AF130" s="92" t="s">
        <v>162</v>
      </c>
      <c r="AG130" s="45" t="s">
        <v>180</v>
      </c>
      <c r="AH130" s="104">
        <v>0.6</v>
      </c>
      <c r="AI130" s="104">
        <v>0.9</v>
      </c>
      <c r="AJ130" s="44" t="s">
        <v>188</v>
      </c>
      <c r="AK130" s="101">
        <f t="shared" si="15"/>
        <v>1700000</v>
      </c>
      <c r="AL130" s="101">
        <v>781242</v>
      </c>
      <c r="AM130" s="101">
        <f t="shared" si="17"/>
        <v>124998.72</v>
      </c>
      <c r="AN130" s="102">
        <f t="shared" si="18"/>
        <v>97655.25</v>
      </c>
    </row>
    <row r="131" spans="1:40" s="98" customFormat="1" ht="57" x14ac:dyDescent="0.2">
      <c r="A131" s="29"/>
      <c r="B131" s="130">
        <v>2018</v>
      </c>
      <c r="C131" s="94">
        <v>43360</v>
      </c>
      <c r="D131" s="45" t="s">
        <v>29</v>
      </c>
      <c r="E131" s="45" t="s">
        <v>750</v>
      </c>
      <c r="F131" s="95">
        <v>121</v>
      </c>
      <c r="G131" s="45" t="s">
        <v>31</v>
      </c>
      <c r="H131" s="92" t="s">
        <v>166</v>
      </c>
      <c r="I131" s="47" t="s">
        <v>751</v>
      </c>
      <c r="J131" s="45" t="s">
        <v>925</v>
      </c>
      <c r="K131" s="103">
        <v>79042250</v>
      </c>
      <c r="L131" s="92" t="s">
        <v>183</v>
      </c>
      <c r="M131" s="92" t="s">
        <v>167</v>
      </c>
      <c r="N131" s="45" t="s">
        <v>752</v>
      </c>
      <c r="O131" s="45" t="s">
        <v>753</v>
      </c>
      <c r="P131" s="71">
        <v>18800000</v>
      </c>
      <c r="Q131" s="92" t="s">
        <v>162</v>
      </c>
      <c r="R131" s="92" t="s">
        <v>165</v>
      </c>
      <c r="S131" s="92">
        <v>0</v>
      </c>
      <c r="T131" s="92" t="s">
        <v>16</v>
      </c>
      <c r="U131" s="92"/>
      <c r="V131" s="74">
        <f t="shared" si="6"/>
        <v>18800000</v>
      </c>
      <c r="W131" s="93">
        <v>120</v>
      </c>
      <c r="X131" s="92" t="s">
        <v>495</v>
      </c>
      <c r="Y131" s="94">
        <v>43362</v>
      </c>
      <c r="Z131" s="94">
        <v>43483</v>
      </c>
      <c r="AA131" s="92" t="s">
        <v>162</v>
      </c>
      <c r="AB131" s="92" t="s">
        <v>162</v>
      </c>
      <c r="AC131" s="92" t="s">
        <v>162</v>
      </c>
      <c r="AD131" s="92" t="s">
        <v>162</v>
      </c>
      <c r="AE131" s="92" t="s">
        <v>165</v>
      </c>
      <c r="AF131" s="92" t="s">
        <v>162</v>
      </c>
      <c r="AG131" s="45" t="s">
        <v>754</v>
      </c>
      <c r="AH131" s="104">
        <v>0.6</v>
      </c>
      <c r="AI131" s="104">
        <v>0.9</v>
      </c>
      <c r="AJ131" s="44" t="s">
        <v>188</v>
      </c>
      <c r="AK131" s="101">
        <f t="shared" si="15"/>
        <v>4700000</v>
      </c>
      <c r="AL131" s="101">
        <f t="shared" si="16"/>
        <v>1880000</v>
      </c>
      <c r="AM131" s="101">
        <f t="shared" si="17"/>
        <v>300800</v>
      </c>
      <c r="AN131" s="102">
        <f t="shared" si="18"/>
        <v>235000</v>
      </c>
    </row>
    <row r="132" spans="1:40" s="105" customFormat="1" ht="57" x14ac:dyDescent="0.2">
      <c r="A132" s="39"/>
      <c r="B132" s="130">
        <v>2018</v>
      </c>
      <c r="C132" s="92" t="s">
        <v>30</v>
      </c>
      <c r="D132" s="45" t="s">
        <v>29</v>
      </c>
      <c r="E132" s="45" t="s">
        <v>900</v>
      </c>
      <c r="F132" s="95">
        <v>122</v>
      </c>
      <c r="G132" s="45" t="s">
        <v>31</v>
      </c>
      <c r="H132" s="92" t="s">
        <v>166</v>
      </c>
      <c r="I132" s="47" t="s">
        <v>1171</v>
      </c>
      <c r="J132" s="45" t="s">
        <v>901</v>
      </c>
      <c r="K132" s="103">
        <v>1022379166</v>
      </c>
      <c r="L132" s="92" t="s">
        <v>183</v>
      </c>
      <c r="M132" s="92"/>
      <c r="N132" s="45"/>
      <c r="O132" s="45"/>
      <c r="P132" s="71"/>
      <c r="Q132" s="92" t="s">
        <v>162</v>
      </c>
      <c r="R132" s="92" t="s">
        <v>165</v>
      </c>
      <c r="S132" s="92">
        <v>0</v>
      </c>
      <c r="T132" s="92" t="s">
        <v>16</v>
      </c>
      <c r="U132" s="92"/>
      <c r="V132" s="74">
        <f t="shared" si="6"/>
        <v>0</v>
      </c>
      <c r="W132" s="93"/>
      <c r="X132" s="92" t="s">
        <v>495</v>
      </c>
      <c r="Y132" s="92"/>
      <c r="Z132" s="92"/>
      <c r="AA132" s="92" t="s">
        <v>162</v>
      </c>
      <c r="AB132" s="92"/>
      <c r="AC132" s="92"/>
      <c r="AD132" s="92"/>
      <c r="AE132" s="92"/>
      <c r="AF132" s="92"/>
      <c r="AG132" s="45" t="s">
        <v>162</v>
      </c>
      <c r="AH132" s="92" t="e">
        <v>#DIV/0!</v>
      </c>
      <c r="AI132" s="92"/>
      <c r="AJ132" s="92" t="s">
        <v>690</v>
      </c>
      <c r="AK132" s="101"/>
      <c r="AL132" s="101"/>
      <c r="AM132" s="101"/>
      <c r="AN132" s="102"/>
    </row>
    <row r="133" spans="1:40" s="98" customFormat="1" ht="57" x14ac:dyDescent="0.2">
      <c r="A133" s="29"/>
      <c r="B133" s="130">
        <v>2018</v>
      </c>
      <c r="C133" s="94">
        <v>43357</v>
      </c>
      <c r="D133" s="45" t="s">
        <v>29</v>
      </c>
      <c r="E133" s="45" t="s">
        <v>862</v>
      </c>
      <c r="F133" s="95">
        <v>123</v>
      </c>
      <c r="G133" s="45" t="s">
        <v>31</v>
      </c>
      <c r="H133" s="92" t="s">
        <v>166</v>
      </c>
      <c r="I133" s="47" t="s">
        <v>863</v>
      </c>
      <c r="J133" s="45" t="s">
        <v>133</v>
      </c>
      <c r="K133" s="103">
        <v>1033767652</v>
      </c>
      <c r="L133" s="92" t="s">
        <v>183</v>
      </c>
      <c r="M133" s="92" t="s">
        <v>167</v>
      </c>
      <c r="N133" s="45" t="s">
        <v>864</v>
      </c>
      <c r="O133" s="45" t="s">
        <v>865</v>
      </c>
      <c r="P133" s="71">
        <v>6800000</v>
      </c>
      <c r="Q133" s="92" t="s">
        <v>162</v>
      </c>
      <c r="R133" s="92" t="s">
        <v>165</v>
      </c>
      <c r="S133" s="92">
        <v>0</v>
      </c>
      <c r="T133" s="92" t="s">
        <v>16</v>
      </c>
      <c r="U133" s="92"/>
      <c r="V133" s="74">
        <f t="shared" si="6"/>
        <v>6800000</v>
      </c>
      <c r="W133" s="93">
        <v>120</v>
      </c>
      <c r="X133" s="92" t="s">
        <v>495</v>
      </c>
      <c r="Y133" s="94">
        <v>43364</v>
      </c>
      <c r="Z133" s="94">
        <v>43485</v>
      </c>
      <c r="AA133" s="92" t="s">
        <v>162</v>
      </c>
      <c r="AB133" s="92" t="s">
        <v>162</v>
      </c>
      <c r="AC133" s="92" t="s">
        <v>162</v>
      </c>
      <c r="AD133" s="92" t="s">
        <v>162</v>
      </c>
      <c r="AE133" s="92" t="s">
        <v>165</v>
      </c>
      <c r="AF133" s="92" t="s">
        <v>162</v>
      </c>
      <c r="AG133" s="45" t="s">
        <v>951</v>
      </c>
      <c r="AH133" s="104">
        <v>0.58333323529411762</v>
      </c>
      <c r="AI133" s="104">
        <v>0.9</v>
      </c>
      <c r="AJ133" s="44" t="s">
        <v>188</v>
      </c>
      <c r="AK133" s="101">
        <f>+P133/4</f>
        <v>1700000</v>
      </c>
      <c r="AL133" s="101">
        <v>781242</v>
      </c>
      <c r="AM133" s="101">
        <f>+AL133*0.16</f>
        <v>124998.72</v>
      </c>
      <c r="AN133" s="102">
        <f>+AL133*0.125</f>
        <v>97655.25</v>
      </c>
    </row>
    <row r="134" spans="1:40" s="98" customFormat="1" ht="42.75" x14ac:dyDescent="0.2">
      <c r="A134" s="29"/>
      <c r="B134" s="130">
        <v>2018</v>
      </c>
      <c r="C134" s="94">
        <v>43355</v>
      </c>
      <c r="D134" s="45" t="s">
        <v>29</v>
      </c>
      <c r="E134" s="45" t="s">
        <v>703</v>
      </c>
      <c r="F134" s="95">
        <v>124</v>
      </c>
      <c r="G134" s="45" t="s">
        <v>31</v>
      </c>
      <c r="H134" s="92" t="s">
        <v>166</v>
      </c>
      <c r="I134" s="47" t="s">
        <v>78</v>
      </c>
      <c r="J134" s="45" t="s">
        <v>715</v>
      </c>
      <c r="K134" s="103">
        <v>1016031740</v>
      </c>
      <c r="L134" s="92" t="s">
        <v>183</v>
      </c>
      <c r="M134" s="92" t="s">
        <v>167</v>
      </c>
      <c r="N134" s="45" t="s">
        <v>705</v>
      </c>
      <c r="O134" s="45" t="s">
        <v>704</v>
      </c>
      <c r="P134" s="71">
        <v>7200000</v>
      </c>
      <c r="Q134" s="92" t="s">
        <v>162</v>
      </c>
      <c r="R134" s="92" t="s">
        <v>165</v>
      </c>
      <c r="S134" s="92">
        <v>0</v>
      </c>
      <c r="T134" s="92" t="s">
        <v>16</v>
      </c>
      <c r="U134" s="92"/>
      <c r="V134" s="74">
        <f t="shared" si="6"/>
        <v>7200000</v>
      </c>
      <c r="W134" s="93">
        <v>120</v>
      </c>
      <c r="X134" s="92" t="s">
        <v>495</v>
      </c>
      <c r="Y134" s="94">
        <v>43361</v>
      </c>
      <c r="Z134" s="94">
        <v>43482</v>
      </c>
      <c r="AA134" s="92" t="s">
        <v>162</v>
      </c>
      <c r="AB134" s="92" t="s">
        <v>162</v>
      </c>
      <c r="AC134" s="92" t="s">
        <v>162</v>
      </c>
      <c r="AD134" s="92" t="s">
        <v>162</v>
      </c>
      <c r="AE134" s="92" t="s">
        <v>165</v>
      </c>
      <c r="AF134" s="92" t="s">
        <v>162</v>
      </c>
      <c r="AG134" s="45" t="s">
        <v>180</v>
      </c>
      <c r="AH134" s="104">
        <v>0.60833333333333328</v>
      </c>
      <c r="AI134" s="104">
        <v>0.9</v>
      </c>
      <c r="AJ134" s="44" t="s">
        <v>188</v>
      </c>
      <c r="AK134" s="101">
        <f>+P134/4</f>
        <v>1800000</v>
      </c>
      <c r="AL134" s="101">
        <v>781242</v>
      </c>
      <c r="AM134" s="101">
        <f t="shared" ref="AM134" si="19">+AL134*0.16</f>
        <v>124998.72</v>
      </c>
      <c r="AN134" s="102">
        <f t="shared" ref="AN134" si="20">+AL134*0.125</f>
        <v>97655.25</v>
      </c>
    </row>
    <row r="135" spans="1:40" s="98" customFormat="1" ht="66.75" customHeight="1" x14ac:dyDescent="0.2">
      <c r="A135" s="29"/>
      <c r="B135" s="130">
        <v>2018</v>
      </c>
      <c r="C135" s="94">
        <v>43356</v>
      </c>
      <c r="D135" s="45" t="s">
        <v>29</v>
      </c>
      <c r="E135" s="45" t="s">
        <v>804</v>
      </c>
      <c r="F135" s="95">
        <v>125</v>
      </c>
      <c r="G135" s="45" t="s">
        <v>31</v>
      </c>
      <c r="H135" s="92" t="s">
        <v>166</v>
      </c>
      <c r="I135" s="47" t="s">
        <v>805</v>
      </c>
      <c r="J135" s="45" t="s">
        <v>143</v>
      </c>
      <c r="K135" s="103">
        <v>51876508</v>
      </c>
      <c r="L135" s="92" t="s">
        <v>183</v>
      </c>
      <c r="M135" s="92" t="s">
        <v>167</v>
      </c>
      <c r="N135" s="45" t="s">
        <v>806</v>
      </c>
      <c r="O135" s="45" t="s">
        <v>807</v>
      </c>
      <c r="P135" s="71">
        <v>8800000</v>
      </c>
      <c r="Q135" s="92" t="s">
        <v>162</v>
      </c>
      <c r="R135" s="92" t="s">
        <v>165</v>
      </c>
      <c r="S135" s="92">
        <v>0</v>
      </c>
      <c r="T135" s="92" t="s">
        <v>16</v>
      </c>
      <c r="U135" s="92"/>
      <c r="V135" s="74">
        <f t="shared" si="6"/>
        <v>8800000</v>
      </c>
      <c r="W135" s="93">
        <v>120</v>
      </c>
      <c r="X135" s="92" t="s">
        <v>495</v>
      </c>
      <c r="Y135" s="94">
        <v>43362</v>
      </c>
      <c r="Z135" s="94">
        <v>43483</v>
      </c>
      <c r="AA135" s="92" t="s">
        <v>162</v>
      </c>
      <c r="AB135" s="92" t="s">
        <v>162</v>
      </c>
      <c r="AC135" s="92" t="s">
        <v>162</v>
      </c>
      <c r="AD135" s="92" t="s">
        <v>162</v>
      </c>
      <c r="AE135" s="92" t="s">
        <v>165</v>
      </c>
      <c r="AF135" s="92" t="s">
        <v>162</v>
      </c>
      <c r="AG135" s="45" t="s">
        <v>122</v>
      </c>
      <c r="AH135" s="104">
        <v>0.6</v>
      </c>
      <c r="AI135" s="104">
        <v>0.9</v>
      </c>
      <c r="AJ135" s="44" t="s">
        <v>188</v>
      </c>
      <c r="AK135" s="101">
        <f>+P135/4</f>
        <v>2200000</v>
      </c>
      <c r="AL135" s="101">
        <f>+AK135*0.4</f>
        <v>880000</v>
      </c>
      <c r="AM135" s="101">
        <f>+AL135*0.16</f>
        <v>140800</v>
      </c>
      <c r="AN135" s="102">
        <f>+AL135*0.125</f>
        <v>110000</v>
      </c>
    </row>
    <row r="136" spans="1:40" s="98" customFormat="1" ht="0.75" customHeight="1" x14ac:dyDescent="0.2">
      <c r="A136" s="29"/>
      <c r="B136" s="130">
        <v>2018</v>
      </c>
      <c r="C136" s="92"/>
      <c r="D136" s="45" t="s">
        <v>29</v>
      </c>
      <c r="E136" s="45"/>
      <c r="F136" s="95"/>
      <c r="G136" s="45" t="s">
        <v>31</v>
      </c>
      <c r="H136" s="92" t="s">
        <v>166</v>
      </c>
      <c r="I136" s="106"/>
      <c r="J136" s="45"/>
      <c r="K136" s="103"/>
      <c r="L136" s="92" t="s">
        <v>183</v>
      </c>
      <c r="M136" s="92"/>
      <c r="N136" s="45"/>
      <c r="O136" s="45"/>
      <c r="P136" s="71"/>
      <c r="Q136" s="92" t="s">
        <v>162</v>
      </c>
      <c r="R136" s="92" t="s">
        <v>165</v>
      </c>
      <c r="S136" s="92">
        <v>0</v>
      </c>
      <c r="T136" s="92" t="s">
        <v>16</v>
      </c>
      <c r="U136" s="92"/>
      <c r="V136" s="74">
        <f t="shared" si="6"/>
        <v>0</v>
      </c>
      <c r="W136" s="93"/>
      <c r="X136" s="92" t="s">
        <v>495</v>
      </c>
      <c r="Y136" s="92"/>
      <c r="Z136" s="92"/>
      <c r="AA136" s="92"/>
      <c r="AB136" s="92"/>
      <c r="AC136" s="92"/>
      <c r="AD136" s="92"/>
      <c r="AE136" s="92"/>
      <c r="AF136" s="92"/>
      <c r="AG136" s="45"/>
      <c r="AH136" s="92" t="e">
        <v>#DIV/0!</v>
      </c>
      <c r="AI136" s="92"/>
      <c r="AJ136" s="44" t="s">
        <v>163</v>
      </c>
      <c r="AK136" s="96"/>
      <c r="AL136" s="96"/>
      <c r="AM136" s="96"/>
      <c r="AN136" s="97"/>
    </row>
    <row r="137" spans="1:40" s="98" customFormat="1" ht="128.25" x14ac:dyDescent="0.2">
      <c r="A137" s="29"/>
      <c r="B137" s="130">
        <v>2018</v>
      </c>
      <c r="C137" s="94">
        <v>43356</v>
      </c>
      <c r="D137" s="45" t="s">
        <v>29</v>
      </c>
      <c r="E137" s="45" t="s">
        <v>799</v>
      </c>
      <c r="F137" s="95">
        <v>127</v>
      </c>
      <c r="G137" s="45" t="s">
        <v>31</v>
      </c>
      <c r="H137" s="92" t="s">
        <v>166</v>
      </c>
      <c r="I137" s="47" t="s">
        <v>800</v>
      </c>
      <c r="J137" s="45" t="s">
        <v>801</v>
      </c>
      <c r="K137" s="103">
        <v>1026277892</v>
      </c>
      <c r="L137" s="92" t="s">
        <v>183</v>
      </c>
      <c r="M137" s="92" t="s">
        <v>167</v>
      </c>
      <c r="N137" s="45" t="s">
        <v>802</v>
      </c>
      <c r="O137" s="45" t="s">
        <v>803</v>
      </c>
      <c r="P137" s="107">
        <v>18800000</v>
      </c>
      <c r="Q137" s="92" t="s">
        <v>162</v>
      </c>
      <c r="R137" s="92" t="s">
        <v>165</v>
      </c>
      <c r="S137" s="92">
        <v>0</v>
      </c>
      <c r="T137" s="92" t="s">
        <v>16</v>
      </c>
      <c r="U137" s="92"/>
      <c r="V137" s="74">
        <f t="shared" si="6"/>
        <v>18800000</v>
      </c>
      <c r="W137" s="93">
        <v>120</v>
      </c>
      <c r="X137" s="92" t="s">
        <v>495</v>
      </c>
      <c r="Y137" s="94">
        <v>43362</v>
      </c>
      <c r="Z137" s="94">
        <v>43483</v>
      </c>
      <c r="AA137" s="92" t="s">
        <v>162</v>
      </c>
      <c r="AB137" s="92" t="s">
        <v>162</v>
      </c>
      <c r="AC137" s="92" t="s">
        <v>162</v>
      </c>
      <c r="AD137" s="92" t="s">
        <v>162</v>
      </c>
      <c r="AE137" s="92" t="s">
        <v>165</v>
      </c>
      <c r="AF137" s="92" t="s">
        <v>162</v>
      </c>
      <c r="AG137" s="45" t="s">
        <v>175</v>
      </c>
      <c r="AH137" s="104">
        <v>0.6</v>
      </c>
      <c r="AI137" s="104">
        <v>0.9</v>
      </c>
      <c r="AJ137" s="44" t="s">
        <v>188</v>
      </c>
      <c r="AK137" s="101">
        <f t="shared" ref="AK137:AK150" si="21">+P137/4</f>
        <v>4700000</v>
      </c>
      <c r="AL137" s="101">
        <f t="shared" ref="AL137:AL150" si="22">+AK137*0.4</f>
        <v>1880000</v>
      </c>
      <c r="AM137" s="101">
        <f t="shared" ref="AM137:AM150" si="23">+AL137*0.16</f>
        <v>300800</v>
      </c>
      <c r="AN137" s="102">
        <f t="shared" ref="AN137:AN150" si="24">+AL137*0.125</f>
        <v>235000</v>
      </c>
    </row>
    <row r="138" spans="1:40" s="98" customFormat="1" ht="57" x14ac:dyDescent="0.2">
      <c r="A138" s="29"/>
      <c r="B138" s="130">
        <v>2018</v>
      </c>
      <c r="C138" s="94">
        <v>43360</v>
      </c>
      <c r="D138" s="45" t="s">
        <v>29</v>
      </c>
      <c r="E138" s="45" t="s">
        <v>716</v>
      </c>
      <c r="F138" s="95">
        <v>128</v>
      </c>
      <c r="G138" s="45" t="s">
        <v>31</v>
      </c>
      <c r="H138" s="92" t="s">
        <v>166</v>
      </c>
      <c r="I138" s="47" t="s">
        <v>717</v>
      </c>
      <c r="J138" s="45" t="s">
        <v>691</v>
      </c>
      <c r="K138" s="103">
        <v>1069751536</v>
      </c>
      <c r="L138" s="92" t="s">
        <v>183</v>
      </c>
      <c r="M138" s="92" t="s">
        <v>167</v>
      </c>
      <c r="N138" s="45" t="s">
        <v>719</v>
      </c>
      <c r="O138" s="45" t="s">
        <v>718</v>
      </c>
      <c r="P138" s="71">
        <v>16000000</v>
      </c>
      <c r="Q138" s="92" t="s">
        <v>162</v>
      </c>
      <c r="R138" s="92" t="s">
        <v>165</v>
      </c>
      <c r="S138" s="92">
        <v>0</v>
      </c>
      <c r="T138" s="92" t="s">
        <v>16</v>
      </c>
      <c r="U138" s="92"/>
      <c r="V138" s="74">
        <f t="shared" si="6"/>
        <v>16000000</v>
      </c>
      <c r="W138" s="93">
        <v>120</v>
      </c>
      <c r="X138" s="92" t="s">
        <v>495</v>
      </c>
      <c r="Y138" s="94">
        <v>43361</v>
      </c>
      <c r="Z138" s="94">
        <v>43482</v>
      </c>
      <c r="AA138" s="92" t="s">
        <v>162</v>
      </c>
      <c r="AB138" s="92" t="s">
        <v>162</v>
      </c>
      <c r="AC138" s="92" t="s">
        <v>162</v>
      </c>
      <c r="AD138" s="92" t="s">
        <v>162</v>
      </c>
      <c r="AE138" s="92" t="s">
        <v>165</v>
      </c>
      <c r="AF138" s="92" t="s">
        <v>162</v>
      </c>
      <c r="AG138" s="45" t="s">
        <v>352</v>
      </c>
      <c r="AH138" s="104">
        <v>0.6083333125</v>
      </c>
      <c r="AI138" s="104">
        <v>0.9</v>
      </c>
      <c r="AJ138" s="44" t="s">
        <v>188</v>
      </c>
      <c r="AK138" s="101">
        <f t="shared" si="21"/>
        <v>4000000</v>
      </c>
      <c r="AL138" s="101">
        <f t="shared" si="22"/>
        <v>1600000</v>
      </c>
      <c r="AM138" s="101">
        <f t="shared" si="23"/>
        <v>256000</v>
      </c>
      <c r="AN138" s="102">
        <f t="shared" si="24"/>
        <v>200000</v>
      </c>
    </row>
    <row r="139" spans="1:40" s="98" customFormat="1" ht="114" x14ac:dyDescent="0.2">
      <c r="A139" s="29"/>
      <c r="B139" s="130">
        <v>2018</v>
      </c>
      <c r="C139" s="94">
        <v>43355</v>
      </c>
      <c r="D139" s="45" t="s">
        <v>29</v>
      </c>
      <c r="E139" s="45" t="s">
        <v>699</v>
      </c>
      <c r="F139" s="95">
        <v>129</v>
      </c>
      <c r="G139" s="45" t="s">
        <v>31</v>
      </c>
      <c r="H139" s="92" t="s">
        <v>166</v>
      </c>
      <c r="I139" s="47" t="s">
        <v>698</v>
      </c>
      <c r="J139" s="45" t="s">
        <v>488</v>
      </c>
      <c r="K139" s="103">
        <v>80101544</v>
      </c>
      <c r="L139" s="92" t="s">
        <v>183</v>
      </c>
      <c r="M139" s="92" t="s">
        <v>172</v>
      </c>
      <c r="N139" s="45" t="s">
        <v>701</v>
      </c>
      <c r="O139" s="45" t="s">
        <v>700</v>
      </c>
      <c r="P139" s="71">
        <v>18800000</v>
      </c>
      <c r="Q139" s="92" t="s">
        <v>162</v>
      </c>
      <c r="R139" s="92" t="s">
        <v>165</v>
      </c>
      <c r="S139" s="92">
        <v>0</v>
      </c>
      <c r="T139" s="92" t="s">
        <v>16</v>
      </c>
      <c r="U139" s="92"/>
      <c r="V139" s="74">
        <f t="shared" si="6"/>
        <v>18800000</v>
      </c>
      <c r="W139" s="93">
        <v>120</v>
      </c>
      <c r="X139" s="92" t="s">
        <v>495</v>
      </c>
      <c r="Y139" s="94">
        <v>43356</v>
      </c>
      <c r="Z139" s="94">
        <v>43477</v>
      </c>
      <c r="AA139" s="92" t="s">
        <v>162</v>
      </c>
      <c r="AB139" s="92" t="s">
        <v>162</v>
      </c>
      <c r="AC139" s="92" t="s">
        <v>162</v>
      </c>
      <c r="AD139" s="92" t="s">
        <v>162</v>
      </c>
      <c r="AE139" s="92" t="s">
        <v>165</v>
      </c>
      <c r="AF139" s="92" t="s">
        <v>162</v>
      </c>
      <c r="AG139" s="45" t="s">
        <v>953</v>
      </c>
      <c r="AH139" s="104">
        <v>0.65</v>
      </c>
      <c r="AI139" s="104">
        <v>0.9</v>
      </c>
      <c r="AJ139" s="44" t="s">
        <v>687</v>
      </c>
      <c r="AK139" s="101">
        <f t="shared" si="21"/>
        <v>4700000</v>
      </c>
      <c r="AL139" s="101">
        <f t="shared" si="22"/>
        <v>1880000</v>
      </c>
      <c r="AM139" s="101">
        <f t="shared" si="23"/>
        <v>300800</v>
      </c>
      <c r="AN139" s="102">
        <f t="shared" si="24"/>
        <v>235000</v>
      </c>
    </row>
    <row r="140" spans="1:40" s="98" customFormat="1" ht="85.5" x14ac:dyDescent="0.2">
      <c r="A140" s="29"/>
      <c r="B140" s="130">
        <v>2018</v>
      </c>
      <c r="C140" s="94">
        <v>43357</v>
      </c>
      <c r="D140" s="45" t="s">
        <v>29</v>
      </c>
      <c r="E140" s="45" t="s">
        <v>836</v>
      </c>
      <c r="F140" s="95">
        <v>130</v>
      </c>
      <c r="G140" s="45" t="s">
        <v>31</v>
      </c>
      <c r="H140" s="92" t="s">
        <v>166</v>
      </c>
      <c r="I140" s="47" t="s">
        <v>837</v>
      </c>
      <c r="J140" s="45" t="s">
        <v>835</v>
      </c>
      <c r="K140" s="103">
        <v>7167328</v>
      </c>
      <c r="L140" s="92" t="s">
        <v>183</v>
      </c>
      <c r="M140" s="92" t="s">
        <v>172</v>
      </c>
      <c r="N140" s="45" t="s">
        <v>838</v>
      </c>
      <c r="O140" s="45" t="s">
        <v>839</v>
      </c>
      <c r="P140" s="71">
        <v>28000000</v>
      </c>
      <c r="Q140" s="92" t="s">
        <v>162</v>
      </c>
      <c r="R140" s="92" t="s">
        <v>165</v>
      </c>
      <c r="S140" s="92">
        <v>0</v>
      </c>
      <c r="T140" s="92" t="s">
        <v>16</v>
      </c>
      <c r="U140" s="92"/>
      <c r="V140" s="74">
        <f t="shared" si="6"/>
        <v>28000000</v>
      </c>
      <c r="W140" s="93">
        <v>120</v>
      </c>
      <c r="X140" s="92" t="s">
        <v>495</v>
      </c>
      <c r="Y140" s="94">
        <v>43361</v>
      </c>
      <c r="Z140" s="94">
        <v>43482</v>
      </c>
      <c r="AA140" s="92" t="s">
        <v>162</v>
      </c>
      <c r="AB140" s="92" t="s">
        <v>162</v>
      </c>
      <c r="AC140" s="92" t="s">
        <v>162</v>
      </c>
      <c r="AD140" s="92" t="s">
        <v>162</v>
      </c>
      <c r="AE140" s="92" t="s">
        <v>165</v>
      </c>
      <c r="AF140" s="92" t="s">
        <v>162</v>
      </c>
      <c r="AG140" s="45" t="s">
        <v>177</v>
      </c>
      <c r="AH140" s="104">
        <v>0.60833332142857144</v>
      </c>
      <c r="AI140" s="104">
        <v>0.9</v>
      </c>
      <c r="AJ140" s="44" t="s">
        <v>188</v>
      </c>
      <c r="AK140" s="101">
        <f>+P140/4</f>
        <v>7000000</v>
      </c>
      <c r="AL140" s="101">
        <v>2352942</v>
      </c>
      <c r="AM140" s="101">
        <f t="shared" si="23"/>
        <v>376470.72000000003</v>
      </c>
      <c r="AN140" s="102">
        <f>+AL140*0.125</f>
        <v>294117.75</v>
      </c>
    </row>
    <row r="141" spans="1:40" s="98" customFormat="1" ht="57" x14ac:dyDescent="0.2">
      <c r="A141" s="29"/>
      <c r="B141" s="130">
        <v>2018</v>
      </c>
      <c r="C141" s="94">
        <v>43361</v>
      </c>
      <c r="D141" s="45" t="s">
        <v>29</v>
      </c>
      <c r="E141" s="45" t="s">
        <v>738</v>
      </c>
      <c r="F141" s="95">
        <v>131</v>
      </c>
      <c r="G141" s="45" t="s">
        <v>31</v>
      </c>
      <c r="H141" s="92" t="s">
        <v>166</v>
      </c>
      <c r="I141" s="47" t="s">
        <v>737</v>
      </c>
      <c r="J141" s="45" t="s">
        <v>692</v>
      </c>
      <c r="K141" s="103">
        <v>80362137</v>
      </c>
      <c r="L141" s="92" t="s">
        <v>183</v>
      </c>
      <c r="M141" s="92" t="s">
        <v>167</v>
      </c>
      <c r="N141" s="45" t="s">
        <v>739</v>
      </c>
      <c r="O141" s="45" t="s">
        <v>740</v>
      </c>
      <c r="P141" s="71">
        <v>16800000</v>
      </c>
      <c r="Q141" s="92" t="s">
        <v>162</v>
      </c>
      <c r="R141" s="92" t="s">
        <v>165</v>
      </c>
      <c r="S141" s="92">
        <v>0</v>
      </c>
      <c r="T141" s="92" t="s">
        <v>16</v>
      </c>
      <c r="U141" s="92"/>
      <c r="V141" s="74">
        <f t="shared" si="6"/>
        <v>16800000</v>
      </c>
      <c r="W141" s="93">
        <v>120</v>
      </c>
      <c r="X141" s="92" t="s">
        <v>495</v>
      </c>
      <c r="Y141" s="94">
        <v>43368</v>
      </c>
      <c r="Z141" s="94">
        <v>43489</v>
      </c>
      <c r="AA141" s="92" t="s">
        <v>162</v>
      </c>
      <c r="AB141" s="92" t="s">
        <v>162</v>
      </c>
      <c r="AC141" s="92" t="s">
        <v>162</v>
      </c>
      <c r="AD141" s="92" t="s">
        <v>162</v>
      </c>
      <c r="AE141" s="92" t="s">
        <v>165</v>
      </c>
      <c r="AF141" s="92" t="s">
        <v>162</v>
      </c>
      <c r="AG141" s="45" t="s">
        <v>435</v>
      </c>
      <c r="AH141" s="104">
        <v>0.55000000000000004</v>
      </c>
      <c r="AI141" s="104">
        <v>0.9</v>
      </c>
      <c r="AJ141" s="44" t="s">
        <v>188</v>
      </c>
      <c r="AK141" s="101">
        <f t="shared" si="21"/>
        <v>4200000</v>
      </c>
      <c r="AL141" s="101">
        <f t="shared" si="22"/>
        <v>1680000</v>
      </c>
      <c r="AM141" s="101">
        <f t="shared" si="23"/>
        <v>268800</v>
      </c>
      <c r="AN141" s="102">
        <f t="shared" si="24"/>
        <v>210000</v>
      </c>
    </row>
    <row r="142" spans="1:40" s="98" customFormat="1" ht="171" x14ac:dyDescent="0.2">
      <c r="A142" s="29"/>
      <c r="B142" s="130">
        <v>2018</v>
      </c>
      <c r="C142" s="94">
        <v>43360</v>
      </c>
      <c r="D142" s="45" t="s">
        <v>29</v>
      </c>
      <c r="E142" s="45" t="s">
        <v>786</v>
      </c>
      <c r="F142" s="95">
        <v>132</v>
      </c>
      <c r="G142" s="45" t="s">
        <v>31</v>
      </c>
      <c r="H142" s="92" t="s">
        <v>166</v>
      </c>
      <c r="I142" s="47" t="s">
        <v>67</v>
      </c>
      <c r="J142" s="45" t="s">
        <v>898</v>
      </c>
      <c r="K142" s="103">
        <v>17639781</v>
      </c>
      <c r="L142" s="92" t="s">
        <v>183</v>
      </c>
      <c r="M142" s="92" t="s">
        <v>167</v>
      </c>
      <c r="N142" s="45" t="s">
        <v>787</v>
      </c>
      <c r="O142" s="45" t="s">
        <v>788</v>
      </c>
      <c r="P142" s="71">
        <v>8960000</v>
      </c>
      <c r="Q142" s="92" t="s">
        <v>162</v>
      </c>
      <c r="R142" s="92" t="s">
        <v>165</v>
      </c>
      <c r="S142" s="92">
        <v>0</v>
      </c>
      <c r="T142" s="92" t="s">
        <v>16</v>
      </c>
      <c r="U142" s="92"/>
      <c r="V142" s="74">
        <f t="shared" ref="V142:V190" si="25">+P142+U142</f>
        <v>8960000</v>
      </c>
      <c r="W142" s="93">
        <v>120</v>
      </c>
      <c r="X142" s="92" t="s">
        <v>495</v>
      </c>
      <c r="Y142" s="94">
        <v>43367</v>
      </c>
      <c r="Z142" s="94">
        <v>43488</v>
      </c>
      <c r="AA142" s="92" t="s">
        <v>162</v>
      </c>
      <c r="AB142" s="92" t="s">
        <v>162</v>
      </c>
      <c r="AC142" s="92" t="s">
        <v>162</v>
      </c>
      <c r="AD142" s="92" t="s">
        <v>162</v>
      </c>
      <c r="AE142" s="92" t="s">
        <v>165</v>
      </c>
      <c r="AF142" s="92" t="s">
        <v>162</v>
      </c>
      <c r="AG142" s="45" t="s">
        <v>139</v>
      </c>
      <c r="AH142" s="104">
        <v>0.55833325892857144</v>
      </c>
      <c r="AI142" s="104">
        <v>0.9</v>
      </c>
      <c r="AJ142" s="44" t="s">
        <v>188</v>
      </c>
      <c r="AK142" s="101">
        <f t="shared" si="21"/>
        <v>2240000</v>
      </c>
      <c r="AL142" s="101">
        <f t="shared" si="22"/>
        <v>896000</v>
      </c>
      <c r="AM142" s="101">
        <f t="shared" si="23"/>
        <v>143360</v>
      </c>
      <c r="AN142" s="102">
        <f t="shared" si="24"/>
        <v>112000</v>
      </c>
    </row>
    <row r="143" spans="1:40" s="98" customFormat="1" ht="85.5" x14ac:dyDescent="0.2">
      <c r="A143" s="29"/>
      <c r="B143" s="130">
        <v>2018</v>
      </c>
      <c r="C143" s="94">
        <v>43362</v>
      </c>
      <c r="D143" s="45" t="s">
        <v>29</v>
      </c>
      <c r="E143" s="45" t="s">
        <v>856</v>
      </c>
      <c r="F143" s="95">
        <v>133</v>
      </c>
      <c r="G143" s="45" t="s">
        <v>31</v>
      </c>
      <c r="H143" s="92" t="s">
        <v>166</v>
      </c>
      <c r="I143" s="47" t="s">
        <v>857</v>
      </c>
      <c r="J143" s="45" t="s">
        <v>858</v>
      </c>
      <c r="K143" s="103">
        <v>79321996</v>
      </c>
      <c r="L143" s="92" t="s">
        <v>183</v>
      </c>
      <c r="M143" s="92" t="s">
        <v>167</v>
      </c>
      <c r="N143" s="45" t="s">
        <v>859</v>
      </c>
      <c r="O143" s="45" t="s">
        <v>860</v>
      </c>
      <c r="P143" s="71">
        <v>6300000</v>
      </c>
      <c r="Q143" s="92" t="s">
        <v>162</v>
      </c>
      <c r="R143" s="92" t="s">
        <v>165</v>
      </c>
      <c r="S143" s="92">
        <v>0</v>
      </c>
      <c r="T143" s="92" t="s">
        <v>16</v>
      </c>
      <c r="U143" s="92"/>
      <c r="V143" s="74">
        <f t="shared" si="25"/>
        <v>6300000</v>
      </c>
      <c r="W143" s="93">
        <v>105</v>
      </c>
      <c r="X143" s="45" t="s">
        <v>861</v>
      </c>
      <c r="Y143" s="94">
        <v>43368</v>
      </c>
      <c r="Z143" s="94">
        <v>43473</v>
      </c>
      <c r="AA143" s="92" t="s">
        <v>162</v>
      </c>
      <c r="AB143" s="92" t="s">
        <v>162</v>
      </c>
      <c r="AC143" s="92" t="s">
        <v>162</v>
      </c>
      <c r="AD143" s="92" t="s">
        <v>162</v>
      </c>
      <c r="AE143" s="92" t="s">
        <v>165</v>
      </c>
      <c r="AF143" s="92" t="s">
        <v>162</v>
      </c>
      <c r="AG143" s="45" t="s">
        <v>122</v>
      </c>
      <c r="AH143" s="104">
        <v>0.62857142857142856</v>
      </c>
      <c r="AI143" s="104">
        <v>1</v>
      </c>
      <c r="AJ143" s="44" t="s">
        <v>687</v>
      </c>
      <c r="AK143" s="101">
        <f t="shared" si="21"/>
        <v>1575000</v>
      </c>
      <c r="AL143" s="101">
        <f t="shared" si="22"/>
        <v>630000</v>
      </c>
      <c r="AM143" s="101">
        <f t="shared" si="23"/>
        <v>100800</v>
      </c>
      <c r="AN143" s="102">
        <f t="shared" si="24"/>
        <v>78750</v>
      </c>
    </row>
    <row r="144" spans="1:40" s="98" customFormat="1" ht="85.5" x14ac:dyDescent="0.2">
      <c r="A144" s="29"/>
      <c r="B144" s="130">
        <v>2018</v>
      </c>
      <c r="C144" s="94">
        <v>43361</v>
      </c>
      <c r="D144" s="45" t="s">
        <v>29</v>
      </c>
      <c r="E144" s="45" t="s">
        <v>710</v>
      </c>
      <c r="F144" s="95">
        <v>134</v>
      </c>
      <c r="G144" s="45" t="s">
        <v>31</v>
      </c>
      <c r="H144" s="92" t="s">
        <v>166</v>
      </c>
      <c r="I144" s="47" t="s">
        <v>711</v>
      </c>
      <c r="J144" s="45" t="s">
        <v>712</v>
      </c>
      <c r="K144" s="103">
        <v>52763057</v>
      </c>
      <c r="L144" s="92" t="s">
        <v>183</v>
      </c>
      <c r="M144" s="45" t="s">
        <v>167</v>
      </c>
      <c r="N144" s="45" t="s">
        <v>713</v>
      </c>
      <c r="O144" s="45" t="s">
        <v>714</v>
      </c>
      <c r="P144" s="71">
        <v>18800000</v>
      </c>
      <c r="Q144" s="92" t="s">
        <v>162</v>
      </c>
      <c r="R144" s="92" t="s">
        <v>165</v>
      </c>
      <c r="S144" s="92">
        <v>0</v>
      </c>
      <c r="T144" s="92" t="s">
        <v>16</v>
      </c>
      <c r="U144" s="92"/>
      <c r="V144" s="74">
        <f t="shared" si="25"/>
        <v>18800000</v>
      </c>
      <c r="W144" s="93">
        <v>120</v>
      </c>
      <c r="X144" s="92" t="s">
        <v>495</v>
      </c>
      <c r="Y144" s="94">
        <v>43364</v>
      </c>
      <c r="Z144" s="94">
        <v>43485</v>
      </c>
      <c r="AA144" s="92" t="s">
        <v>162</v>
      </c>
      <c r="AB144" s="92" t="s">
        <v>162</v>
      </c>
      <c r="AC144" s="92" t="s">
        <v>162</v>
      </c>
      <c r="AD144" s="92" t="s">
        <v>162</v>
      </c>
      <c r="AE144" s="92" t="s">
        <v>165</v>
      </c>
      <c r="AF144" s="92" t="s">
        <v>162</v>
      </c>
      <c r="AG144" s="45" t="s">
        <v>953</v>
      </c>
      <c r="AH144" s="104">
        <v>0.58333335106382977</v>
      </c>
      <c r="AI144" s="104">
        <v>0.9</v>
      </c>
      <c r="AJ144" s="44" t="s">
        <v>188</v>
      </c>
      <c r="AK144" s="101">
        <f t="shared" si="21"/>
        <v>4700000</v>
      </c>
      <c r="AL144" s="101">
        <f t="shared" si="22"/>
        <v>1880000</v>
      </c>
      <c r="AM144" s="101">
        <f t="shared" si="23"/>
        <v>300800</v>
      </c>
      <c r="AN144" s="102">
        <f t="shared" si="24"/>
        <v>235000</v>
      </c>
    </row>
    <row r="145" spans="1:40" s="98" customFormat="1" ht="85.5" x14ac:dyDescent="0.2">
      <c r="A145" s="29"/>
      <c r="B145" s="130">
        <v>2018</v>
      </c>
      <c r="C145" s="94">
        <v>43362</v>
      </c>
      <c r="D145" s="45" t="s">
        <v>29</v>
      </c>
      <c r="E145" s="45" t="s">
        <v>851</v>
      </c>
      <c r="F145" s="95">
        <v>135</v>
      </c>
      <c r="G145" s="45" t="s">
        <v>31</v>
      </c>
      <c r="H145" s="92" t="s">
        <v>166</v>
      </c>
      <c r="I145" s="47" t="s">
        <v>852</v>
      </c>
      <c r="J145" s="45" t="s">
        <v>853</v>
      </c>
      <c r="K145" s="103">
        <v>1026578776</v>
      </c>
      <c r="L145" s="92" t="s">
        <v>183</v>
      </c>
      <c r="M145" s="92" t="s">
        <v>172</v>
      </c>
      <c r="N145" s="45" t="s">
        <v>854</v>
      </c>
      <c r="O145" s="45" t="s">
        <v>855</v>
      </c>
      <c r="P145" s="71">
        <v>9040000</v>
      </c>
      <c r="Q145" s="92" t="s">
        <v>162</v>
      </c>
      <c r="R145" s="92" t="s">
        <v>165</v>
      </c>
      <c r="S145" s="92">
        <v>0</v>
      </c>
      <c r="T145" s="92" t="s">
        <v>16</v>
      </c>
      <c r="U145" s="92"/>
      <c r="V145" s="74">
        <f t="shared" si="25"/>
        <v>9040000</v>
      </c>
      <c r="W145" s="93">
        <v>120</v>
      </c>
      <c r="X145" s="92" t="s">
        <v>495</v>
      </c>
      <c r="Y145" s="94">
        <v>43367</v>
      </c>
      <c r="Z145" s="94">
        <v>43488</v>
      </c>
      <c r="AA145" s="92" t="s">
        <v>162</v>
      </c>
      <c r="AB145" s="92" t="s">
        <v>162</v>
      </c>
      <c r="AC145" s="92" t="s">
        <v>162</v>
      </c>
      <c r="AD145" s="92" t="s">
        <v>162</v>
      </c>
      <c r="AE145" s="92" t="s">
        <v>165</v>
      </c>
      <c r="AF145" s="92" t="s">
        <v>162</v>
      </c>
      <c r="AG145" s="45" t="s">
        <v>139</v>
      </c>
      <c r="AH145" s="104">
        <v>0.55833329646017704</v>
      </c>
      <c r="AI145" s="104">
        <v>0.9</v>
      </c>
      <c r="AJ145" s="44" t="s">
        <v>188</v>
      </c>
      <c r="AK145" s="101">
        <f t="shared" si="21"/>
        <v>2260000</v>
      </c>
      <c r="AL145" s="101">
        <f t="shared" si="22"/>
        <v>904000</v>
      </c>
      <c r="AM145" s="101">
        <f t="shared" si="23"/>
        <v>144640</v>
      </c>
      <c r="AN145" s="102">
        <f t="shared" si="24"/>
        <v>113000</v>
      </c>
    </row>
    <row r="146" spans="1:40" s="98" customFormat="1" ht="42.75" x14ac:dyDescent="0.2">
      <c r="A146" s="29"/>
      <c r="B146" s="130">
        <v>2018</v>
      </c>
      <c r="C146" s="94">
        <v>43363</v>
      </c>
      <c r="D146" s="45" t="s">
        <v>29</v>
      </c>
      <c r="E146" s="45" t="s">
        <v>845</v>
      </c>
      <c r="F146" s="95">
        <v>136</v>
      </c>
      <c r="G146" s="45" t="s">
        <v>31</v>
      </c>
      <c r="H146" s="92" t="s">
        <v>166</v>
      </c>
      <c r="I146" s="47" t="s">
        <v>846</v>
      </c>
      <c r="J146" s="45" t="s">
        <v>847</v>
      </c>
      <c r="K146" s="103">
        <v>1022943098</v>
      </c>
      <c r="L146" s="92" t="s">
        <v>183</v>
      </c>
      <c r="M146" s="45" t="s">
        <v>167</v>
      </c>
      <c r="N146" s="45" t="s">
        <v>848</v>
      </c>
      <c r="O146" s="45" t="s">
        <v>849</v>
      </c>
      <c r="P146" s="71">
        <v>5950000</v>
      </c>
      <c r="Q146" s="92" t="s">
        <v>162</v>
      </c>
      <c r="R146" s="92" t="s">
        <v>165</v>
      </c>
      <c r="S146" s="92">
        <v>0</v>
      </c>
      <c r="T146" s="92" t="s">
        <v>16</v>
      </c>
      <c r="U146" s="92"/>
      <c r="V146" s="74">
        <f t="shared" si="25"/>
        <v>5950000</v>
      </c>
      <c r="W146" s="93">
        <v>105</v>
      </c>
      <c r="X146" s="45" t="s">
        <v>850</v>
      </c>
      <c r="Y146" s="94">
        <v>43368</v>
      </c>
      <c r="Z146" s="94">
        <v>43473</v>
      </c>
      <c r="AA146" s="92" t="s">
        <v>162</v>
      </c>
      <c r="AB146" s="92" t="s">
        <v>162</v>
      </c>
      <c r="AC146" s="92" t="s">
        <v>162</v>
      </c>
      <c r="AD146" s="92" t="s">
        <v>162</v>
      </c>
      <c r="AE146" s="92" t="s">
        <v>165</v>
      </c>
      <c r="AF146" s="92" t="s">
        <v>162</v>
      </c>
      <c r="AG146" s="45" t="s">
        <v>954</v>
      </c>
      <c r="AH146" s="104">
        <v>0.62857142857142856</v>
      </c>
      <c r="AI146" s="104">
        <v>1</v>
      </c>
      <c r="AJ146" s="44" t="s">
        <v>687</v>
      </c>
      <c r="AK146" s="101">
        <f>+P146/3.5</f>
        <v>1700000</v>
      </c>
      <c r="AL146" s="101">
        <v>781242</v>
      </c>
      <c r="AM146" s="101">
        <f t="shared" si="23"/>
        <v>124998.72</v>
      </c>
      <c r="AN146" s="102">
        <f t="shared" si="24"/>
        <v>97655.25</v>
      </c>
    </row>
    <row r="147" spans="1:40" s="98" customFormat="1" ht="128.25" x14ac:dyDescent="0.2">
      <c r="A147" s="29"/>
      <c r="B147" s="130">
        <v>2018</v>
      </c>
      <c r="C147" s="94">
        <v>43378</v>
      </c>
      <c r="D147" s="45" t="s">
        <v>984</v>
      </c>
      <c r="E147" s="45" t="s">
        <v>985</v>
      </c>
      <c r="F147" s="95">
        <v>136</v>
      </c>
      <c r="G147" s="45" t="s">
        <v>31</v>
      </c>
      <c r="H147" s="92" t="s">
        <v>166</v>
      </c>
      <c r="I147" s="47" t="s">
        <v>986</v>
      </c>
      <c r="J147" s="45" t="s">
        <v>987</v>
      </c>
      <c r="K147" s="103" t="s">
        <v>988</v>
      </c>
      <c r="L147" s="92" t="s">
        <v>183</v>
      </c>
      <c r="M147" s="45" t="s">
        <v>989</v>
      </c>
      <c r="N147" s="45" t="s">
        <v>991</v>
      </c>
      <c r="O147" s="45" t="s">
        <v>990</v>
      </c>
      <c r="P147" s="71">
        <v>80000000</v>
      </c>
      <c r="Q147" s="92" t="s">
        <v>162</v>
      </c>
      <c r="R147" s="92" t="s">
        <v>165</v>
      </c>
      <c r="S147" s="92">
        <v>0</v>
      </c>
      <c r="T147" s="92">
        <v>1</v>
      </c>
      <c r="U147" s="48">
        <v>23119000</v>
      </c>
      <c r="V147" s="74">
        <f t="shared" si="25"/>
        <v>103119000</v>
      </c>
      <c r="W147" s="93">
        <f>30*6</f>
        <v>180</v>
      </c>
      <c r="X147" s="45" t="s">
        <v>156</v>
      </c>
      <c r="Y147" s="94">
        <v>43418</v>
      </c>
      <c r="Z147" s="94">
        <v>43598</v>
      </c>
      <c r="AA147" s="92" t="s">
        <v>162</v>
      </c>
      <c r="AB147" s="92" t="s">
        <v>162</v>
      </c>
      <c r="AC147" s="92" t="s">
        <v>162</v>
      </c>
      <c r="AD147" s="92" t="s">
        <v>162</v>
      </c>
      <c r="AE147" s="92" t="s">
        <v>165</v>
      </c>
      <c r="AF147" s="92" t="s">
        <v>162</v>
      </c>
      <c r="AG147" s="45" t="s">
        <v>106</v>
      </c>
      <c r="AH147" s="104">
        <v>0</v>
      </c>
      <c r="AI147" s="104">
        <v>0.9</v>
      </c>
      <c r="AJ147" s="44" t="s">
        <v>163</v>
      </c>
      <c r="AK147" s="101">
        <f>+P147/3.5</f>
        <v>22857142.857142858</v>
      </c>
      <c r="AL147" s="101"/>
      <c r="AM147" s="101"/>
      <c r="AN147" s="102"/>
    </row>
    <row r="148" spans="1:40" s="98" customFormat="1" ht="99.75" x14ac:dyDescent="0.2">
      <c r="A148" s="29"/>
      <c r="B148" s="130">
        <v>2018</v>
      </c>
      <c r="C148" s="94">
        <v>43369</v>
      </c>
      <c r="D148" s="45" t="s">
        <v>29</v>
      </c>
      <c r="E148" s="45" t="s">
        <v>816</v>
      </c>
      <c r="F148" s="95">
        <v>137</v>
      </c>
      <c r="G148" s="45" t="s">
        <v>31</v>
      </c>
      <c r="H148" s="92" t="s">
        <v>166</v>
      </c>
      <c r="I148" s="47" t="s">
        <v>817</v>
      </c>
      <c r="J148" s="45" t="s">
        <v>818</v>
      </c>
      <c r="K148" s="103">
        <v>80538280</v>
      </c>
      <c r="L148" s="92" t="s">
        <v>183</v>
      </c>
      <c r="M148" s="92" t="s">
        <v>172</v>
      </c>
      <c r="N148" s="45" t="s">
        <v>868</v>
      </c>
      <c r="O148" s="45" t="s">
        <v>869</v>
      </c>
      <c r="P148" s="107">
        <v>19600000</v>
      </c>
      <c r="Q148" s="92" t="s">
        <v>162</v>
      </c>
      <c r="R148" s="92" t="s">
        <v>165</v>
      </c>
      <c r="S148" s="92">
        <v>0</v>
      </c>
      <c r="T148" s="92" t="s">
        <v>16</v>
      </c>
      <c r="U148" s="92"/>
      <c r="V148" s="74">
        <f t="shared" si="25"/>
        <v>19600000</v>
      </c>
      <c r="W148" s="93">
        <v>120</v>
      </c>
      <c r="X148" s="92" t="s">
        <v>495</v>
      </c>
      <c r="Y148" s="94">
        <v>43370</v>
      </c>
      <c r="Z148" s="94">
        <v>43491</v>
      </c>
      <c r="AA148" s="92" t="s">
        <v>162</v>
      </c>
      <c r="AB148" s="92" t="s">
        <v>162</v>
      </c>
      <c r="AC148" s="92" t="s">
        <v>162</v>
      </c>
      <c r="AD148" s="92" t="s">
        <v>162</v>
      </c>
      <c r="AE148" s="92" t="s">
        <v>165</v>
      </c>
      <c r="AF148" s="92" t="s">
        <v>162</v>
      </c>
      <c r="AG148" s="45" t="s">
        <v>187</v>
      </c>
      <c r="AH148" s="104">
        <v>0.53333331632653058</v>
      </c>
      <c r="AI148" s="104">
        <v>0.9</v>
      </c>
      <c r="AJ148" s="44" t="s">
        <v>188</v>
      </c>
      <c r="AK148" s="101">
        <f t="shared" si="21"/>
        <v>4900000</v>
      </c>
      <c r="AL148" s="101">
        <f t="shared" si="22"/>
        <v>1960000</v>
      </c>
      <c r="AM148" s="101">
        <f t="shared" si="23"/>
        <v>313600</v>
      </c>
      <c r="AN148" s="102">
        <f t="shared" si="24"/>
        <v>245000</v>
      </c>
    </row>
    <row r="149" spans="1:40" s="98" customFormat="1" ht="71.25" x14ac:dyDescent="0.2">
      <c r="A149" s="29"/>
      <c r="B149" s="130">
        <v>2018</v>
      </c>
      <c r="C149" s="94">
        <v>43369</v>
      </c>
      <c r="D149" s="45" t="s">
        <v>919</v>
      </c>
      <c r="E149" s="45" t="s">
        <v>920</v>
      </c>
      <c r="F149" s="95">
        <v>138</v>
      </c>
      <c r="G149" s="45" t="s">
        <v>32</v>
      </c>
      <c r="H149" s="92">
        <v>2</v>
      </c>
      <c r="I149" s="47" t="s">
        <v>1172</v>
      </c>
      <c r="J149" s="45" t="s">
        <v>921</v>
      </c>
      <c r="K149" s="103">
        <v>14271017</v>
      </c>
      <c r="L149" s="92" t="s">
        <v>183</v>
      </c>
      <c r="M149" s="92" t="s">
        <v>168</v>
      </c>
      <c r="N149" s="45" t="s">
        <v>922</v>
      </c>
      <c r="O149" s="45" t="s">
        <v>923</v>
      </c>
      <c r="P149" s="107">
        <v>21000000</v>
      </c>
      <c r="Q149" s="92" t="s">
        <v>162</v>
      </c>
      <c r="R149" s="92" t="s">
        <v>165</v>
      </c>
      <c r="S149" s="92">
        <v>0</v>
      </c>
      <c r="T149" s="92" t="s">
        <v>16</v>
      </c>
      <c r="U149" s="92"/>
      <c r="V149" s="74">
        <f t="shared" si="25"/>
        <v>21000000</v>
      </c>
      <c r="W149" s="93">
        <v>180</v>
      </c>
      <c r="X149" s="92" t="s">
        <v>156</v>
      </c>
      <c r="Y149" s="94">
        <v>43382</v>
      </c>
      <c r="Z149" s="94">
        <v>43563</v>
      </c>
      <c r="AA149" s="92" t="s">
        <v>162</v>
      </c>
      <c r="AB149" s="92" t="s">
        <v>162</v>
      </c>
      <c r="AC149" s="92" t="s">
        <v>162</v>
      </c>
      <c r="AD149" s="92" t="s">
        <v>162</v>
      </c>
      <c r="AE149" s="92" t="s">
        <v>165</v>
      </c>
      <c r="AF149" s="92" t="s">
        <v>162</v>
      </c>
      <c r="AG149" s="45"/>
      <c r="AH149" s="104">
        <v>0.16666666666666666</v>
      </c>
      <c r="AI149" s="104">
        <v>0.9</v>
      </c>
      <c r="AJ149" s="44" t="s">
        <v>163</v>
      </c>
      <c r="AK149" s="101">
        <f t="shared" si="21"/>
        <v>5250000</v>
      </c>
      <c r="AL149" s="101">
        <f t="shared" si="22"/>
        <v>2100000</v>
      </c>
      <c r="AM149" s="101">
        <f t="shared" si="23"/>
        <v>336000</v>
      </c>
      <c r="AN149" s="102">
        <f t="shared" si="24"/>
        <v>262500</v>
      </c>
    </row>
    <row r="150" spans="1:40" s="98" customFormat="1" ht="128.25" x14ac:dyDescent="0.2">
      <c r="A150" s="29"/>
      <c r="B150" s="130">
        <v>2018</v>
      </c>
      <c r="C150" s="94">
        <v>43374</v>
      </c>
      <c r="D150" s="45" t="s">
        <v>29</v>
      </c>
      <c r="E150" s="45" t="s">
        <v>808</v>
      </c>
      <c r="F150" s="95">
        <v>138</v>
      </c>
      <c r="G150" s="45" t="s">
        <v>31</v>
      </c>
      <c r="H150" s="92" t="s">
        <v>166</v>
      </c>
      <c r="I150" s="47" t="s">
        <v>809</v>
      </c>
      <c r="J150" s="45" t="s">
        <v>810</v>
      </c>
      <c r="K150" s="103">
        <v>1072638453</v>
      </c>
      <c r="L150" s="92" t="s">
        <v>183</v>
      </c>
      <c r="M150" s="92" t="s">
        <v>811</v>
      </c>
      <c r="N150" s="45" t="s">
        <v>812</v>
      </c>
      <c r="O150" s="45" t="s">
        <v>870</v>
      </c>
      <c r="P150" s="71">
        <v>16450000</v>
      </c>
      <c r="Q150" s="92" t="s">
        <v>162</v>
      </c>
      <c r="R150" s="92" t="s">
        <v>165</v>
      </c>
      <c r="S150" s="92">
        <v>0</v>
      </c>
      <c r="T150" s="92" t="s">
        <v>16</v>
      </c>
      <c r="U150" s="92"/>
      <c r="V150" s="74">
        <f t="shared" si="25"/>
        <v>16450000</v>
      </c>
      <c r="W150" s="93">
        <v>105</v>
      </c>
      <c r="X150" s="45" t="s">
        <v>871</v>
      </c>
      <c r="Y150" s="94">
        <v>43375</v>
      </c>
      <c r="Z150" s="94">
        <v>43481</v>
      </c>
      <c r="AA150" s="92" t="s">
        <v>162</v>
      </c>
      <c r="AB150" s="92" t="s">
        <v>162</v>
      </c>
      <c r="AC150" s="92" t="s">
        <v>162</v>
      </c>
      <c r="AD150" s="92" t="s">
        <v>162</v>
      </c>
      <c r="AE150" s="92" t="s">
        <v>165</v>
      </c>
      <c r="AF150" s="92" t="s">
        <v>162</v>
      </c>
      <c r="AG150" s="45" t="s">
        <v>953</v>
      </c>
      <c r="AH150" s="92">
        <v>0.5714285714285714</v>
      </c>
      <c r="AI150" s="104">
        <v>0.9</v>
      </c>
      <c r="AJ150" s="44" t="s">
        <v>188</v>
      </c>
      <c r="AK150" s="101">
        <f t="shared" si="21"/>
        <v>4112500</v>
      </c>
      <c r="AL150" s="101">
        <f t="shared" si="22"/>
        <v>1645000</v>
      </c>
      <c r="AM150" s="101">
        <f t="shared" si="23"/>
        <v>263200</v>
      </c>
      <c r="AN150" s="102">
        <f t="shared" si="24"/>
        <v>205625</v>
      </c>
    </row>
    <row r="151" spans="1:40" s="98" customFormat="1" ht="116.25" customHeight="1" x14ac:dyDescent="0.2">
      <c r="A151" s="29"/>
      <c r="B151" s="130">
        <v>2018</v>
      </c>
      <c r="C151" s="94">
        <v>43375</v>
      </c>
      <c r="D151" s="45" t="s">
        <v>29</v>
      </c>
      <c r="E151" s="45" t="s">
        <v>906</v>
      </c>
      <c r="F151" s="95">
        <v>139</v>
      </c>
      <c r="G151" s="45" t="s">
        <v>819</v>
      </c>
      <c r="H151" s="92">
        <v>4</v>
      </c>
      <c r="I151" s="47" t="s">
        <v>907</v>
      </c>
      <c r="J151" s="45" t="s">
        <v>908</v>
      </c>
      <c r="K151" s="103">
        <v>830017043</v>
      </c>
      <c r="L151" s="92" t="s">
        <v>183</v>
      </c>
      <c r="M151" s="92" t="s">
        <v>168</v>
      </c>
      <c r="N151" s="45" t="s">
        <v>909</v>
      </c>
      <c r="O151" s="45" t="s">
        <v>910</v>
      </c>
      <c r="P151" s="71">
        <v>342604314</v>
      </c>
      <c r="Q151" s="92" t="s">
        <v>162</v>
      </c>
      <c r="R151" s="92" t="s">
        <v>165</v>
      </c>
      <c r="S151" s="92">
        <v>0</v>
      </c>
      <c r="T151" s="92" t="s">
        <v>16</v>
      </c>
      <c r="U151" s="92"/>
      <c r="V151" s="74">
        <f t="shared" si="25"/>
        <v>342604314</v>
      </c>
      <c r="W151" s="93">
        <v>75</v>
      </c>
      <c r="X151" s="45" t="s">
        <v>949</v>
      </c>
      <c r="Y151" s="94">
        <v>43378</v>
      </c>
      <c r="Z151" s="94">
        <v>43453</v>
      </c>
      <c r="AA151" s="92" t="s">
        <v>162</v>
      </c>
      <c r="AB151" s="92" t="s">
        <v>162</v>
      </c>
      <c r="AC151" s="92" t="s">
        <v>162</v>
      </c>
      <c r="AD151" s="92" t="s">
        <v>162</v>
      </c>
      <c r="AE151" s="92" t="s">
        <v>165</v>
      </c>
      <c r="AF151" s="92" t="s">
        <v>162</v>
      </c>
      <c r="AG151" s="45" t="s">
        <v>911</v>
      </c>
      <c r="AH151" s="104">
        <v>0</v>
      </c>
      <c r="AI151" s="104">
        <v>1</v>
      </c>
      <c r="AJ151" s="44" t="s">
        <v>188</v>
      </c>
      <c r="AK151" s="108" t="s">
        <v>912</v>
      </c>
      <c r="AL151" s="96"/>
      <c r="AM151" s="96"/>
      <c r="AN151" s="97"/>
    </row>
    <row r="152" spans="1:40" s="98" customFormat="1" ht="57" x14ac:dyDescent="0.2">
      <c r="A152" s="29"/>
      <c r="B152" s="130">
        <v>2018</v>
      </c>
      <c r="C152" s="94">
        <v>43376</v>
      </c>
      <c r="D152" s="45" t="s">
        <v>29</v>
      </c>
      <c r="E152" s="45" t="s">
        <v>891</v>
      </c>
      <c r="F152" s="95">
        <v>140</v>
      </c>
      <c r="G152" s="45" t="s">
        <v>31</v>
      </c>
      <c r="H152" s="92" t="s">
        <v>166</v>
      </c>
      <c r="I152" s="47" t="s">
        <v>892</v>
      </c>
      <c r="J152" s="45" t="s">
        <v>893</v>
      </c>
      <c r="K152" s="103">
        <v>1030564136</v>
      </c>
      <c r="L152" s="92" t="s">
        <v>183</v>
      </c>
      <c r="M152" s="92" t="s">
        <v>167</v>
      </c>
      <c r="N152" s="45" t="s">
        <v>895</v>
      </c>
      <c r="O152" s="45" t="s">
        <v>894</v>
      </c>
      <c r="P152" s="71">
        <v>8750000</v>
      </c>
      <c r="Q152" s="92" t="s">
        <v>162</v>
      </c>
      <c r="R152" s="92" t="s">
        <v>165</v>
      </c>
      <c r="S152" s="92">
        <v>0</v>
      </c>
      <c r="T152" s="92" t="s">
        <v>16</v>
      </c>
      <c r="U152" s="92"/>
      <c r="V152" s="74">
        <f t="shared" si="25"/>
        <v>8750000</v>
      </c>
      <c r="W152" s="45">
        <v>105</v>
      </c>
      <c r="X152" s="45" t="s">
        <v>871</v>
      </c>
      <c r="Y152" s="44">
        <v>43377</v>
      </c>
      <c r="Z152" s="44">
        <v>43483</v>
      </c>
      <c r="AA152" s="92" t="s">
        <v>162</v>
      </c>
      <c r="AB152" s="92" t="s">
        <v>162</v>
      </c>
      <c r="AC152" s="92" t="s">
        <v>162</v>
      </c>
      <c r="AD152" s="92" t="s">
        <v>162</v>
      </c>
      <c r="AE152" s="92" t="s">
        <v>165</v>
      </c>
      <c r="AF152" s="92" t="s">
        <v>162</v>
      </c>
      <c r="AG152" s="45" t="s">
        <v>945</v>
      </c>
      <c r="AH152" s="104">
        <v>0.55238091428571423</v>
      </c>
      <c r="AI152" s="104">
        <v>0.9</v>
      </c>
      <c r="AJ152" s="44" t="s">
        <v>188</v>
      </c>
      <c r="AK152" s="101">
        <f>+P152/3.5</f>
        <v>2500000</v>
      </c>
      <c r="AL152" s="101">
        <f>+AK152*0.4-100000</f>
        <v>900000</v>
      </c>
      <c r="AM152" s="101">
        <f t="shared" ref="AM152:AM161" si="26">+AL152*0.16</f>
        <v>144000</v>
      </c>
      <c r="AN152" s="102">
        <f t="shared" ref="AN152:AN161" si="27">+AL152*0.125</f>
        <v>112500</v>
      </c>
    </row>
    <row r="153" spans="1:40" s="98" customFormat="1" ht="99.75" x14ac:dyDescent="0.2">
      <c r="A153" s="29"/>
      <c r="B153" s="130">
        <v>2018</v>
      </c>
      <c r="C153" s="94">
        <v>43376</v>
      </c>
      <c r="D153" s="45" t="s">
        <v>29</v>
      </c>
      <c r="E153" s="45" t="s">
        <v>882</v>
      </c>
      <c r="F153" s="45">
        <v>141</v>
      </c>
      <c r="G153" s="45" t="s">
        <v>31</v>
      </c>
      <c r="H153" s="92" t="s">
        <v>166</v>
      </c>
      <c r="I153" s="47" t="s">
        <v>883</v>
      </c>
      <c r="J153" s="45" t="s">
        <v>884</v>
      </c>
      <c r="K153" s="103">
        <v>79719940</v>
      </c>
      <c r="L153" s="92" t="s">
        <v>183</v>
      </c>
      <c r="M153" s="92" t="s">
        <v>172</v>
      </c>
      <c r="N153" s="45" t="s">
        <v>886</v>
      </c>
      <c r="O153" s="45" t="s">
        <v>885</v>
      </c>
      <c r="P153" s="71">
        <v>16500000</v>
      </c>
      <c r="Q153" s="92" t="s">
        <v>162</v>
      </c>
      <c r="R153" s="92" t="s">
        <v>165</v>
      </c>
      <c r="S153" s="92">
        <v>0</v>
      </c>
      <c r="T153" s="92" t="s">
        <v>16</v>
      </c>
      <c r="U153" s="92"/>
      <c r="V153" s="74">
        <f t="shared" si="25"/>
        <v>16500000</v>
      </c>
      <c r="W153" s="93">
        <v>90</v>
      </c>
      <c r="X153" s="45" t="s">
        <v>827</v>
      </c>
      <c r="Y153" s="94">
        <v>43377</v>
      </c>
      <c r="Z153" s="94">
        <v>43468</v>
      </c>
      <c r="AA153" s="92" t="s">
        <v>162</v>
      </c>
      <c r="AB153" s="92" t="s">
        <v>162</v>
      </c>
      <c r="AC153" s="92" t="s">
        <v>162</v>
      </c>
      <c r="AD153" s="92" t="s">
        <v>162</v>
      </c>
      <c r="AE153" s="92" t="s">
        <v>165</v>
      </c>
      <c r="AF153" s="92" t="s">
        <v>162</v>
      </c>
      <c r="AG153" s="45" t="s">
        <v>950</v>
      </c>
      <c r="AH153" s="104">
        <v>0.64444442424242421</v>
      </c>
      <c r="AI153" s="104">
        <v>1</v>
      </c>
      <c r="AJ153" s="44" t="s">
        <v>188</v>
      </c>
      <c r="AK153" s="101">
        <f>+P153/3</f>
        <v>5500000</v>
      </c>
      <c r="AL153" s="101">
        <f t="shared" ref="AL153:AL161" si="28">+AK153*0.4</f>
        <v>2200000</v>
      </c>
      <c r="AM153" s="101">
        <f t="shared" si="26"/>
        <v>352000</v>
      </c>
      <c r="AN153" s="102">
        <f t="shared" si="27"/>
        <v>275000</v>
      </c>
    </row>
    <row r="154" spans="1:40" s="98" customFormat="1" ht="71.25" x14ac:dyDescent="0.2">
      <c r="A154" s="29"/>
      <c r="B154" s="130">
        <v>2018</v>
      </c>
      <c r="C154" s="94">
        <v>43376</v>
      </c>
      <c r="D154" s="45" t="s">
        <v>29</v>
      </c>
      <c r="E154" s="45" t="s">
        <v>872</v>
      </c>
      <c r="F154" s="95">
        <v>142</v>
      </c>
      <c r="G154" s="45" t="s">
        <v>31</v>
      </c>
      <c r="H154" s="92" t="s">
        <v>166</v>
      </c>
      <c r="I154" s="47" t="s">
        <v>873</v>
      </c>
      <c r="J154" s="45" t="s">
        <v>874</v>
      </c>
      <c r="K154" s="103">
        <v>1069727546</v>
      </c>
      <c r="L154" s="92" t="s">
        <v>183</v>
      </c>
      <c r="M154" s="92" t="s">
        <v>167</v>
      </c>
      <c r="N154" s="45" t="s">
        <v>875</v>
      </c>
      <c r="O154" s="45" t="s">
        <v>876</v>
      </c>
      <c r="P154" s="71">
        <v>11850000</v>
      </c>
      <c r="Q154" s="92" t="s">
        <v>162</v>
      </c>
      <c r="R154" s="92" t="s">
        <v>165</v>
      </c>
      <c r="S154" s="92">
        <v>0</v>
      </c>
      <c r="T154" s="92" t="s">
        <v>16</v>
      </c>
      <c r="U154" s="92"/>
      <c r="V154" s="74">
        <f t="shared" si="25"/>
        <v>11850000</v>
      </c>
      <c r="W154" s="45">
        <v>90</v>
      </c>
      <c r="X154" s="45" t="s">
        <v>513</v>
      </c>
      <c r="Y154" s="44">
        <v>43377</v>
      </c>
      <c r="Z154" s="44">
        <v>43468</v>
      </c>
      <c r="AA154" s="92" t="s">
        <v>162</v>
      </c>
      <c r="AB154" s="92" t="s">
        <v>162</v>
      </c>
      <c r="AC154" s="92" t="s">
        <v>162</v>
      </c>
      <c r="AD154" s="92" t="s">
        <v>162</v>
      </c>
      <c r="AE154" s="92" t="s">
        <v>165</v>
      </c>
      <c r="AF154" s="92" t="s">
        <v>162</v>
      </c>
      <c r="AG154" s="45" t="s">
        <v>953</v>
      </c>
      <c r="AH154" s="104">
        <v>0.64444447257383963</v>
      </c>
      <c r="AI154" s="104">
        <v>1</v>
      </c>
      <c r="AJ154" s="44" t="s">
        <v>687</v>
      </c>
      <c r="AK154" s="101">
        <f t="shared" ref="AK154:AK171" si="29">+P154/4</f>
        <v>2962500</v>
      </c>
      <c r="AL154" s="101">
        <f t="shared" si="28"/>
        <v>1185000</v>
      </c>
      <c r="AM154" s="101">
        <f t="shared" si="26"/>
        <v>189600</v>
      </c>
      <c r="AN154" s="102">
        <f t="shared" si="27"/>
        <v>148125</v>
      </c>
    </row>
    <row r="155" spans="1:40" s="98" customFormat="1" ht="57" x14ac:dyDescent="0.2">
      <c r="A155" s="29"/>
      <c r="B155" s="130">
        <v>2018</v>
      </c>
      <c r="C155" s="94">
        <v>43378</v>
      </c>
      <c r="D155" s="45" t="s">
        <v>29</v>
      </c>
      <c r="E155" s="45" t="s">
        <v>887</v>
      </c>
      <c r="F155" s="95">
        <v>143</v>
      </c>
      <c r="G155" s="45" t="s">
        <v>31</v>
      </c>
      <c r="H155" s="92" t="s">
        <v>166</v>
      </c>
      <c r="I155" s="47" t="s">
        <v>888</v>
      </c>
      <c r="J155" s="45" t="s">
        <v>889</v>
      </c>
      <c r="K155" s="103">
        <v>39786456</v>
      </c>
      <c r="L155" s="92" t="s">
        <v>183</v>
      </c>
      <c r="M155" s="92" t="s">
        <v>167</v>
      </c>
      <c r="N155" s="45" t="s">
        <v>890</v>
      </c>
      <c r="O155" s="45" t="s">
        <v>913</v>
      </c>
      <c r="P155" s="71">
        <v>14400000</v>
      </c>
      <c r="Q155" s="92" t="s">
        <v>162</v>
      </c>
      <c r="R155" s="92" t="s">
        <v>165</v>
      </c>
      <c r="S155" s="92">
        <v>0</v>
      </c>
      <c r="T155" s="92" t="s">
        <v>16</v>
      </c>
      <c r="U155" s="92"/>
      <c r="V155" s="74">
        <f t="shared" si="25"/>
        <v>14400000</v>
      </c>
      <c r="W155" s="45">
        <v>90</v>
      </c>
      <c r="X155" s="45" t="s">
        <v>513</v>
      </c>
      <c r="Y155" s="44">
        <v>43389</v>
      </c>
      <c r="Z155" s="44">
        <v>43480</v>
      </c>
      <c r="AA155" s="92" t="s">
        <v>162</v>
      </c>
      <c r="AB155" s="92" t="s">
        <v>162</v>
      </c>
      <c r="AC155" s="92" t="s">
        <v>162</v>
      </c>
      <c r="AD155" s="92" t="s">
        <v>162</v>
      </c>
      <c r="AE155" s="92" t="s">
        <v>165</v>
      </c>
      <c r="AF155" s="92" t="s">
        <v>162</v>
      </c>
      <c r="AG155" s="45" t="s">
        <v>754</v>
      </c>
      <c r="AH155" s="104">
        <v>0.51111111111111107</v>
      </c>
      <c r="AI155" s="104">
        <v>0.9</v>
      </c>
      <c r="AJ155" s="44" t="s">
        <v>188</v>
      </c>
      <c r="AK155" s="101">
        <f t="shared" si="29"/>
        <v>3600000</v>
      </c>
      <c r="AL155" s="101">
        <f t="shared" si="28"/>
        <v>1440000</v>
      </c>
      <c r="AM155" s="101">
        <f t="shared" si="26"/>
        <v>230400</v>
      </c>
      <c r="AN155" s="102">
        <f t="shared" si="27"/>
        <v>180000</v>
      </c>
    </row>
    <row r="156" spans="1:40" s="98" customFormat="1" ht="256.5" x14ac:dyDescent="0.2">
      <c r="A156" s="29"/>
      <c r="B156" s="130">
        <v>2018</v>
      </c>
      <c r="C156" s="94">
        <v>43376</v>
      </c>
      <c r="D156" s="45" t="s">
        <v>29</v>
      </c>
      <c r="E156" s="45" t="s">
        <v>877</v>
      </c>
      <c r="F156" s="95">
        <v>144</v>
      </c>
      <c r="G156" s="45" t="s">
        <v>31</v>
      </c>
      <c r="H156" s="92" t="s">
        <v>166</v>
      </c>
      <c r="I156" s="47" t="s">
        <v>878</v>
      </c>
      <c r="J156" s="45" t="s">
        <v>879</v>
      </c>
      <c r="K156" s="103">
        <v>1018414534</v>
      </c>
      <c r="L156" s="92" t="s">
        <v>183</v>
      </c>
      <c r="M156" s="92" t="s">
        <v>170</v>
      </c>
      <c r="N156" s="45" t="s">
        <v>881</v>
      </c>
      <c r="O156" s="45" t="s">
        <v>880</v>
      </c>
      <c r="P156" s="71">
        <v>8205000</v>
      </c>
      <c r="Q156" s="92" t="s">
        <v>162</v>
      </c>
      <c r="R156" s="92" t="s">
        <v>165</v>
      </c>
      <c r="S156" s="92">
        <v>0</v>
      </c>
      <c r="T156" s="92" t="s">
        <v>16</v>
      </c>
      <c r="U156" s="92"/>
      <c r="V156" s="74">
        <f t="shared" si="25"/>
        <v>8205000</v>
      </c>
      <c r="W156" s="45">
        <v>90</v>
      </c>
      <c r="X156" s="45" t="s">
        <v>513</v>
      </c>
      <c r="Y156" s="44">
        <v>43381</v>
      </c>
      <c r="Z156" s="44">
        <v>43472</v>
      </c>
      <c r="AA156" s="92" t="s">
        <v>162</v>
      </c>
      <c r="AB156" s="92" t="s">
        <v>162</v>
      </c>
      <c r="AC156" s="92" t="s">
        <v>162</v>
      </c>
      <c r="AD156" s="92" t="s">
        <v>162</v>
      </c>
      <c r="AE156" s="92" t="s">
        <v>165</v>
      </c>
      <c r="AF156" s="92" t="s">
        <v>162</v>
      </c>
      <c r="AG156" s="45" t="s">
        <v>179</v>
      </c>
      <c r="AH156" s="104">
        <v>0.6</v>
      </c>
      <c r="AI156" s="104">
        <v>1</v>
      </c>
      <c r="AJ156" s="44" t="s">
        <v>188</v>
      </c>
      <c r="AK156" s="101">
        <f t="shared" si="29"/>
        <v>2051250</v>
      </c>
      <c r="AL156" s="101">
        <f t="shared" si="28"/>
        <v>820500</v>
      </c>
      <c r="AM156" s="101">
        <f t="shared" si="26"/>
        <v>131280</v>
      </c>
      <c r="AN156" s="102">
        <f t="shared" si="27"/>
        <v>102562.5</v>
      </c>
    </row>
    <row r="157" spans="1:40" s="98" customFormat="1" ht="114" x14ac:dyDescent="0.2">
      <c r="A157" s="29"/>
      <c r="B157" s="131">
        <v>2018</v>
      </c>
      <c r="C157" s="113">
        <v>43382</v>
      </c>
      <c r="D157" s="45" t="s">
        <v>29</v>
      </c>
      <c r="E157" s="45" t="s">
        <v>915</v>
      </c>
      <c r="F157" s="109">
        <v>145</v>
      </c>
      <c r="G157" s="45" t="s">
        <v>31</v>
      </c>
      <c r="H157" s="92" t="s">
        <v>166</v>
      </c>
      <c r="I157" s="47" t="s">
        <v>916</v>
      </c>
      <c r="J157" s="110" t="s">
        <v>917</v>
      </c>
      <c r="K157" s="103">
        <v>3096924</v>
      </c>
      <c r="L157" s="92" t="s">
        <v>183</v>
      </c>
      <c r="M157" s="111" t="s">
        <v>172</v>
      </c>
      <c r="N157" s="110" t="s">
        <v>914</v>
      </c>
      <c r="O157" s="110" t="s">
        <v>918</v>
      </c>
      <c r="P157" s="71">
        <v>11850000</v>
      </c>
      <c r="Q157" s="92" t="s">
        <v>162</v>
      </c>
      <c r="R157" s="92" t="s">
        <v>165</v>
      </c>
      <c r="S157" s="92">
        <v>0</v>
      </c>
      <c r="T157" s="92" t="s">
        <v>16</v>
      </c>
      <c r="U157" s="92"/>
      <c r="V157" s="74">
        <f t="shared" si="25"/>
        <v>11850000</v>
      </c>
      <c r="W157" s="112">
        <v>90</v>
      </c>
      <c r="X157" s="111" t="s">
        <v>827</v>
      </c>
      <c r="Y157" s="113">
        <v>43392</v>
      </c>
      <c r="Z157" s="113">
        <v>43483</v>
      </c>
      <c r="AA157" s="92" t="s">
        <v>162</v>
      </c>
      <c r="AB157" s="92" t="s">
        <v>162</v>
      </c>
      <c r="AC157" s="92" t="s">
        <v>162</v>
      </c>
      <c r="AD157" s="92" t="s">
        <v>162</v>
      </c>
      <c r="AE157" s="92" t="s">
        <v>165</v>
      </c>
      <c r="AF157" s="92" t="s">
        <v>162</v>
      </c>
      <c r="AG157" s="45" t="s">
        <v>953</v>
      </c>
      <c r="AH157" s="104">
        <v>0.46666666666666667</v>
      </c>
      <c r="AI157" s="104">
        <v>0.9</v>
      </c>
      <c r="AJ157" s="45" t="s">
        <v>188</v>
      </c>
      <c r="AK157" s="101">
        <f>+P157/3</f>
        <v>3950000</v>
      </c>
      <c r="AL157" s="101">
        <f t="shared" si="28"/>
        <v>1580000</v>
      </c>
      <c r="AM157" s="101">
        <f t="shared" si="26"/>
        <v>252800</v>
      </c>
      <c r="AN157" s="102">
        <f t="shared" si="27"/>
        <v>197500</v>
      </c>
    </row>
    <row r="158" spans="1:40" s="98" customFormat="1" ht="114" x14ac:dyDescent="0.2">
      <c r="A158" s="29"/>
      <c r="B158" s="131">
        <v>2018</v>
      </c>
      <c r="C158" s="113">
        <v>43402</v>
      </c>
      <c r="D158" s="45" t="s">
        <v>984</v>
      </c>
      <c r="E158" s="45" t="s">
        <v>992</v>
      </c>
      <c r="F158" s="109">
        <v>146</v>
      </c>
      <c r="G158" s="45" t="s">
        <v>31</v>
      </c>
      <c r="H158" s="92" t="s">
        <v>166</v>
      </c>
      <c r="I158" s="47" t="s">
        <v>993</v>
      </c>
      <c r="J158" s="110" t="s">
        <v>994</v>
      </c>
      <c r="K158" s="103" t="s">
        <v>995</v>
      </c>
      <c r="L158" s="92" t="s">
        <v>183</v>
      </c>
      <c r="M158" s="111" t="s">
        <v>169</v>
      </c>
      <c r="N158" s="110" t="s">
        <v>997</v>
      </c>
      <c r="O158" s="110" t="s">
        <v>996</v>
      </c>
      <c r="P158" s="71">
        <v>605999795</v>
      </c>
      <c r="Q158" s="92" t="s">
        <v>162</v>
      </c>
      <c r="R158" s="92" t="s">
        <v>165</v>
      </c>
      <c r="S158" s="92">
        <v>0</v>
      </c>
      <c r="T158" s="92" t="s">
        <v>16</v>
      </c>
      <c r="U158" s="92"/>
      <c r="V158" s="74">
        <f t="shared" si="25"/>
        <v>605999795</v>
      </c>
      <c r="W158" s="112">
        <f>10*30</f>
        <v>300</v>
      </c>
      <c r="X158" s="111" t="s">
        <v>1015</v>
      </c>
      <c r="Y158" s="113">
        <v>43419</v>
      </c>
      <c r="Z158" s="113">
        <v>43722</v>
      </c>
      <c r="AA158" s="92" t="s">
        <v>162</v>
      </c>
      <c r="AB158" s="92" t="s">
        <v>162</v>
      </c>
      <c r="AC158" s="92" t="s">
        <v>162</v>
      </c>
      <c r="AD158" s="92" t="s">
        <v>162</v>
      </c>
      <c r="AE158" s="92" t="s">
        <v>165</v>
      </c>
      <c r="AF158" s="92" t="s">
        <v>162</v>
      </c>
      <c r="AG158" s="45" t="s">
        <v>1016</v>
      </c>
      <c r="AH158" s="104">
        <v>0</v>
      </c>
      <c r="AI158" s="104">
        <v>0.4</v>
      </c>
      <c r="AJ158" s="45" t="s">
        <v>163</v>
      </c>
      <c r="AK158" s="101">
        <f t="shared" si="29"/>
        <v>151499948.75</v>
      </c>
      <c r="AL158" s="101">
        <f t="shared" si="28"/>
        <v>60599979.5</v>
      </c>
      <c r="AM158" s="101">
        <f t="shared" si="26"/>
        <v>9695996.7200000007</v>
      </c>
      <c r="AN158" s="102">
        <f t="shared" si="27"/>
        <v>7574997.4375</v>
      </c>
    </row>
    <row r="159" spans="1:40" s="98" customFormat="1" ht="57" x14ac:dyDescent="0.2">
      <c r="A159" s="29"/>
      <c r="B159" s="131">
        <v>2018</v>
      </c>
      <c r="C159" s="113">
        <v>43392</v>
      </c>
      <c r="D159" s="45" t="s">
        <v>29</v>
      </c>
      <c r="E159" s="45" t="s">
        <v>928</v>
      </c>
      <c r="F159" s="109">
        <v>147</v>
      </c>
      <c r="G159" s="45" t="s">
        <v>31</v>
      </c>
      <c r="H159" s="92" t="s">
        <v>166</v>
      </c>
      <c r="I159" s="47" t="s">
        <v>929</v>
      </c>
      <c r="J159" s="110" t="s">
        <v>924</v>
      </c>
      <c r="K159" s="111">
        <v>1136886263</v>
      </c>
      <c r="L159" s="92" t="s">
        <v>183</v>
      </c>
      <c r="M159" s="111" t="s">
        <v>167</v>
      </c>
      <c r="N159" s="110" t="s">
        <v>931</v>
      </c>
      <c r="O159" s="110" t="s">
        <v>930</v>
      </c>
      <c r="P159" s="71">
        <v>6975000</v>
      </c>
      <c r="Q159" s="92" t="s">
        <v>162</v>
      </c>
      <c r="R159" s="92" t="s">
        <v>165</v>
      </c>
      <c r="S159" s="92">
        <v>0</v>
      </c>
      <c r="T159" s="92" t="s">
        <v>16</v>
      </c>
      <c r="U159" s="92"/>
      <c r="V159" s="74">
        <f t="shared" si="25"/>
        <v>6975000</v>
      </c>
      <c r="W159" s="111">
        <v>90</v>
      </c>
      <c r="X159" s="111" t="s">
        <v>827</v>
      </c>
      <c r="Y159" s="113">
        <v>43395</v>
      </c>
      <c r="Z159" s="113">
        <v>43486</v>
      </c>
      <c r="AA159" s="92" t="s">
        <v>162</v>
      </c>
      <c r="AB159" s="92" t="s">
        <v>162</v>
      </c>
      <c r="AC159" s="92" t="s">
        <v>162</v>
      </c>
      <c r="AD159" s="92" t="s">
        <v>162</v>
      </c>
      <c r="AE159" s="92" t="s">
        <v>165</v>
      </c>
      <c r="AF159" s="92" t="s">
        <v>162</v>
      </c>
      <c r="AG159" s="45" t="s">
        <v>754</v>
      </c>
      <c r="AH159" s="92">
        <v>0.43297491039426522</v>
      </c>
      <c r="AI159" s="104">
        <v>0.9</v>
      </c>
      <c r="AJ159" s="44" t="s">
        <v>188</v>
      </c>
      <c r="AK159" s="101">
        <f t="shared" si="29"/>
        <v>1743750</v>
      </c>
      <c r="AL159" s="101">
        <f t="shared" si="28"/>
        <v>697500</v>
      </c>
      <c r="AM159" s="101">
        <f t="shared" si="26"/>
        <v>111600</v>
      </c>
      <c r="AN159" s="102">
        <f t="shared" si="27"/>
        <v>87187.5</v>
      </c>
    </row>
    <row r="160" spans="1:40" s="98" customFormat="1" ht="128.25" x14ac:dyDescent="0.2">
      <c r="A160" s="29"/>
      <c r="B160" s="131">
        <v>2018</v>
      </c>
      <c r="C160" s="113">
        <v>43392</v>
      </c>
      <c r="D160" s="45" t="s">
        <v>29</v>
      </c>
      <c r="E160" s="45" t="s">
        <v>940</v>
      </c>
      <c r="F160" s="109">
        <v>148</v>
      </c>
      <c r="G160" s="45" t="s">
        <v>31</v>
      </c>
      <c r="H160" s="92" t="s">
        <v>166</v>
      </c>
      <c r="I160" s="47" t="s">
        <v>941</v>
      </c>
      <c r="J160" s="110" t="s">
        <v>942</v>
      </c>
      <c r="K160" s="111">
        <v>1010206785</v>
      </c>
      <c r="L160" s="92" t="s">
        <v>183</v>
      </c>
      <c r="M160" s="111" t="s">
        <v>167</v>
      </c>
      <c r="N160" s="110" t="s">
        <v>944</v>
      </c>
      <c r="O160" s="110" t="s">
        <v>943</v>
      </c>
      <c r="P160" s="71">
        <v>14100000</v>
      </c>
      <c r="Q160" s="92" t="s">
        <v>162</v>
      </c>
      <c r="R160" s="92" t="s">
        <v>165</v>
      </c>
      <c r="S160" s="92">
        <v>0</v>
      </c>
      <c r="T160" s="92" t="s">
        <v>16</v>
      </c>
      <c r="U160" s="92"/>
      <c r="V160" s="74">
        <f t="shared" si="25"/>
        <v>14100000</v>
      </c>
      <c r="W160" s="111">
        <v>90</v>
      </c>
      <c r="X160" s="111" t="s">
        <v>827</v>
      </c>
      <c r="Y160" s="113">
        <v>43397</v>
      </c>
      <c r="Z160" s="113">
        <v>43488</v>
      </c>
      <c r="AA160" s="92" t="s">
        <v>162</v>
      </c>
      <c r="AB160" s="92" t="s">
        <v>162</v>
      </c>
      <c r="AC160" s="92" t="s">
        <v>162</v>
      </c>
      <c r="AD160" s="92" t="s">
        <v>162</v>
      </c>
      <c r="AE160" s="92" t="s">
        <v>165</v>
      </c>
      <c r="AF160" s="92" t="s">
        <v>162</v>
      </c>
      <c r="AG160" s="45" t="s">
        <v>945</v>
      </c>
      <c r="AH160" s="104">
        <v>0.42222219858156029</v>
      </c>
      <c r="AI160" s="104">
        <v>0.9</v>
      </c>
      <c r="AJ160" s="44" t="s">
        <v>188</v>
      </c>
      <c r="AK160" s="101">
        <f t="shared" si="29"/>
        <v>3525000</v>
      </c>
      <c r="AL160" s="101">
        <f>+AK160*0.4</f>
        <v>1410000</v>
      </c>
      <c r="AM160" s="101">
        <f>+AL160*0.16</f>
        <v>225600</v>
      </c>
      <c r="AN160" s="102">
        <f>+AL160*0.125</f>
        <v>176250</v>
      </c>
    </row>
    <row r="161" spans="1:40" s="98" customFormat="1" ht="99.75" x14ac:dyDescent="0.2">
      <c r="A161" s="29"/>
      <c r="B161" s="131">
        <v>2018</v>
      </c>
      <c r="C161" s="113">
        <v>43395</v>
      </c>
      <c r="D161" s="45" t="s">
        <v>29</v>
      </c>
      <c r="E161" s="45" t="s">
        <v>969</v>
      </c>
      <c r="F161" s="109">
        <v>149</v>
      </c>
      <c r="G161" s="45" t="s">
        <v>819</v>
      </c>
      <c r="H161" s="92">
        <v>9</v>
      </c>
      <c r="I161" s="47" t="s">
        <v>970</v>
      </c>
      <c r="J161" s="110" t="s">
        <v>971</v>
      </c>
      <c r="K161" s="111" t="s">
        <v>972</v>
      </c>
      <c r="L161" s="92" t="s">
        <v>183</v>
      </c>
      <c r="M161" s="111" t="s">
        <v>973</v>
      </c>
      <c r="N161" s="110" t="s">
        <v>975</v>
      </c>
      <c r="O161" s="110" t="s">
        <v>974</v>
      </c>
      <c r="P161" s="71">
        <v>297345381</v>
      </c>
      <c r="Q161" s="92" t="s">
        <v>162</v>
      </c>
      <c r="R161" s="92" t="s">
        <v>165</v>
      </c>
      <c r="S161" s="92">
        <v>0</v>
      </c>
      <c r="T161" s="92" t="s">
        <v>16</v>
      </c>
      <c r="U161" s="92"/>
      <c r="V161" s="74">
        <f t="shared" si="25"/>
        <v>297345381</v>
      </c>
      <c r="W161" s="111">
        <f>30*7</f>
        <v>210</v>
      </c>
      <c r="X161" s="111" t="s">
        <v>976</v>
      </c>
      <c r="Y161" s="113">
        <v>43398</v>
      </c>
      <c r="Z161" s="113">
        <v>43609</v>
      </c>
      <c r="AA161" s="92" t="s">
        <v>1173</v>
      </c>
      <c r="AB161" s="94">
        <v>43600</v>
      </c>
      <c r="AC161" s="92" t="s">
        <v>162</v>
      </c>
      <c r="AD161" s="92" t="s">
        <v>162</v>
      </c>
      <c r="AE161" s="92" t="s">
        <v>165</v>
      </c>
      <c r="AF161" s="92" t="s">
        <v>162</v>
      </c>
      <c r="AG161" s="45" t="s">
        <v>977</v>
      </c>
      <c r="AH161" s="104">
        <v>0.29999999899107227</v>
      </c>
      <c r="AI161" s="104">
        <v>0.5</v>
      </c>
      <c r="AJ161" s="44" t="s">
        <v>163</v>
      </c>
      <c r="AK161" s="101">
        <f t="shared" si="29"/>
        <v>74336345.25</v>
      </c>
      <c r="AL161" s="101">
        <f t="shared" si="28"/>
        <v>29734538.100000001</v>
      </c>
      <c r="AM161" s="101">
        <f t="shared" si="26"/>
        <v>4757526.0959999999</v>
      </c>
      <c r="AN161" s="102">
        <f t="shared" si="27"/>
        <v>3716817.2625000002</v>
      </c>
    </row>
    <row r="162" spans="1:40" s="98" customFormat="1" ht="71.25" x14ac:dyDescent="0.2">
      <c r="A162" s="29"/>
      <c r="B162" s="131">
        <v>2018</v>
      </c>
      <c r="C162" s="113">
        <v>43381</v>
      </c>
      <c r="D162" s="45" t="s">
        <v>932</v>
      </c>
      <c r="E162" s="45" t="s">
        <v>933</v>
      </c>
      <c r="F162" s="109">
        <v>150</v>
      </c>
      <c r="G162" s="45" t="s">
        <v>819</v>
      </c>
      <c r="H162" s="92">
        <v>15</v>
      </c>
      <c r="I162" s="47" t="s">
        <v>934</v>
      </c>
      <c r="J162" s="110" t="s">
        <v>935</v>
      </c>
      <c r="K162" s="111" t="s">
        <v>938</v>
      </c>
      <c r="L162" s="92" t="s">
        <v>183</v>
      </c>
      <c r="M162" s="111" t="s">
        <v>172</v>
      </c>
      <c r="N162" s="110" t="s">
        <v>936</v>
      </c>
      <c r="O162" s="110" t="s">
        <v>937</v>
      </c>
      <c r="P162" s="71">
        <v>14628514440</v>
      </c>
      <c r="Q162" s="92" t="s">
        <v>939</v>
      </c>
      <c r="R162" s="92" t="s">
        <v>165</v>
      </c>
      <c r="S162" s="48">
        <f>+P162*30%</f>
        <v>4388554332</v>
      </c>
      <c r="T162" s="92" t="s">
        <v>16</v>
      </c>
      <c r="U162" s="92"/>
      <c r="V162" s="74">
        <f t="shared" si="25"/>
        <v>14628514440</v>
      </c>
      <c r="W162" s="112">
        <f>12*30</f>
        <v>360</v>
      </c>
      <c r="X162" s="111" t="s">
        <v>1150</v>
      </c>
      <c r="Y162" s="113">
        <v>43454</v>
      </c>
      <c r="Z162" s="113">
        <v>43818</v>
      </c>
      <c r="AA162" s="92" t="s">
        <v>162</v>
      </c>
      <c r="AB162" s="92" t="s">
        <v>162</v>
      </c>
      <c r="AC162" s="92" t="s">
        <v>162</v>
      </c>
      <c r="AD162" s="92" t="s">
        <v>162</v>
      </c>
      <c r="AE162" s="92" t="s">
        <v>165</v>
      </c>
      <c r="AF162" s="92" t="s">
        <v>162</v>
      </c>
      <c r="AG162" s="110" t="s">
        <v>1163</v>
      </c>
      <c r="AH162" s="114">
        <v>0.29999794921076073</v>
      </c>
      <c r="AI162" s="114">
        <v>0.1</v>
      </c>
      <c r="AJ162" s="111" t="s">
        <v>163</v>
      </c>
      <c r="AK162" s="101">
        <f t="shared" si="29"/>
        <v>3657128610</v>
      </c>
      <c r="AL162" s="101"/>
      <c r="AM162" s="101"/>
      <c r="AN162" s="102"/>
    </row>
    <row r="163" spans="1:40" s="98" customFormat="1" ht="114" x14ac:dyDescent="0.2">
      <c r="A163" s="29"/>
      <c r="B163" s="131">
        <v>2018</v>
      </c>
      <c r="C163" s="113">
        <v>43402</v>
      </c>
      <c r="D163" s="45" t="s">
        <v>29</v>
      </c>
      <c r="E163" s="45" t="s">
        <v>963</v>
      </c>
      <c r="F163" s="109">
        <v>151</v>
      </c>
      <c r="G163" s="45" t="s">
        <v>505</v>
      </c>
      <c r="H163" s="92">
        <v>7</v>
      </c>
      <c r="I163" s="47" t="s">
        <v>964</v>
      </c>
      <c r="J163" s="110" t="s">
        <v>965</v>
      </c>
      <c r="K163" s="111">
        <v>860515236</v>
      </c>
      <c r="L163" s="92" t="s">
        <v>185</v>
      </c>
      <c r="M163" s="110" t="s">
        <v>966</v>
      </c>
      <c r="N163" s="110" t="s">
        <v>968</v>
      </c>
      <c r="O163" s="110" t="s">
        <v>967</v>
      </c>
      <c r="P163" s="71">
        <v>94900000</v>
      </c>
      <c r="Q163" s="92" t="s">
        <v>162</v>
      </c>
      <c r="R163" s="92" t="s">
        <v>165</v>
      </c>
      <c r="S163" s="92">
        <v>0</v>
      </c>
      <c r="T163" s="92" t="s">
        <v>16</v>
      </c>
      <c r="U163" s="92"/>
      <c r="V163" s="74">
        <f t="shared" si="25"/>
        <v>94900000</v>
      </c>
      <c r="W163" s="112">
        <v>180</v>
      </c>
      <c r="X163" s="111" t="s">
        <v>156</v>
      </c>
      <c r="Y163" s="113">
        <v>43402</v>
      </c>
      <c r="Z163" s="113">
        <v>43583</v>
      </c>
      <c r="AA163" s="92" t="s">
        <v>162</v>
      </c>
      <c r="AB163" s="92" t="s">
        <v>162</v>
      </c>
      <c r="AC163" s="92" t="s">
        <v>162</v>
      </c>
      <c r="AD163" s="92" t="s">
        <v>162</v>
      </c>
      <c r="AE163" s="92" t="s">
        <v>165</v>
      </c>
      <c r="AF163" s="92" t="s">
        <v>162</v>
      </c>
      <c r="AG163" s="45" t="s">
        <v>139</v>
      </c>
      <c r="AH163" s="114">
        <v>0</v>
      </c>
      <c r="AI163" s="114">
        <v>0.5</v>
      </c>
      <c r="AJ163" s="44" t="s">
        <v>163</v>
      </c>
      <c r="AK163" s="101">
        <f t="shared" si="29"/>
        <v>23725000</v>
      </c>
      <c r="AL163" s="101">
        <f t="shared" ref="AL163:AL171" si="30">+AK163*0.4</f>
        <v>9490000</v>
      </c>
      <c r="AM163" s="101">
        <f t="shared" ref="AM163:AM171" si="31">+AL163*0.16</f>
        <v>1518400</v>
      </c>
      <c r="AN163" s="102">
        <f t="shared" ref="AN163:AN171" si="32">+AL163*0.125</f>
        <v>1186250</v>
      </c>
    </row>
    <row r="164" spans="1:40" s="98" customFormat="1" ht="42.75" x14ac:dyDescent="0.2">
      <c r="A164" s="29"/>
      <c r="B164" s="131">
        <v>2018</v>
      </c>
      <c r="C164" s="113">
        <v>43404</v>
      </c>
      <c r="D164" s="45" t="s">
        <v>29</v>
      </c>
      <c r="E164" s="45" t="s">
        <v>946</v>
      </c>
      <c r="F164" s="109">
        <v>152</v>
      </c>
      <c r="G164" s="45" t="s">
        <v>31</v>
      </c>
      <c r="H164" s="92" t="s">
        <v>166</v>
      </c>
      <c r="I164" s="47" t="s">
        <v>61</v>
      </c>
      <c r="J164" s="110" t="s">
        <v>121</v>
      </c>
      <c r="K164" s="111">
        <v>1013633246</v>
      </c>
      <c r="L164" s="92" t="s">
        <v>183</v>
      </c>
      <c r="M164" s="111" t="s">
        <v>167</v>
      </c>
      <c r="N164" s="110" t="s">
        <v>948</v>
      </c>
      <c r="O164" s="110" t="s">
        <v>947</v>
      </c>
      <c r="P164" s="71">
        <v>9775000</v>
      </c>
      <c r="Q164" s="92" t="s">
        <v>162</v>
      </c>
      <c r="R164" s="92" t="s">
        <v>165</v>
      </c>
      <c r="S164" s="92">
        <v>0</v>
      </c>
      <c r="T164" s="92" t="s">
        <v>16</v>
      </c>
      <c r="U164" s="92"/>
      <c r="V164" s="74">
        <f t="shared" si="25"/>
        <v>9775000</v>
      </c>
      <c r="W164" s="112">
        <v>75</v>
      </c>
      <c r="X164" s="111" t="s">
        <v>949</v>
      </c>
      <c r="Y164" s="113">
        <v>43404</v>
      </c>
      <c r="Z164" s="113">
        <v>43479</v>
      </c>
      <c r="AA164" s="92" t="s">
        <v>162</v>
      </c>
      <c r="AB164" s="92" t="s">
        <v>162</v>
      </c>
      <c r="AC164" s="92" t="s">
        <v>162</v>
      </c>
      <c r="AD164" s="92" t="s">
        <v>162</v>
      </c>
      <c r="AE164" s="92" t="s">
        <v>165</v>
      </c>
      <c r="AF164" s="92" t="s">
        <v>162</v>
      </c>
      <c r="AG164" s="110" t="s">
        <v>955</v>
      </c>
      <c r="AH164" s="114">
        <v>0.34666659846547315</v>
      </c>
      <c r="AI164" s="114">
        <v>0.9</v>
      </c>
      <c r="AJ164" s="44" t="s">
        <v>188</v>
      </c>
      <c r="AK164" s="101">
        <f t="shared" si="29"/>
        <v>2443750</v>
      </c>
      <c r="AL164" s="101">
        <f t="shared" si="30"/>
        <v>977500</v>
      </c>
      <c r="AM164" s="101">
        <f t="shared" si="31"/>
        <v>156400</v>
      </c>
      <c r="AN164" s="102">
        <f t="shared" si="32"/>
        <v>122187.5</v>
      </c>
    </row>
    <row r="165" spans="1:40" s="98" customFormat="1" ht="42.75" x14ac:dyDescent="0.2">
      <c r="A165" s="29"/>
      <c r="B165" s="131">
        <v>2018</v>
      </c>
      <c r="C165" s="113">
        <v>43406</v>
      </c>
      <c r="D165" s="45" t="s">
        <v>29</v>
      </c>
      <c r="E165" s="45" t="s">
        <v>998</v>
      </c>
      <c r="F165" s="109">
        <v>153</v>
      </c>
      <c r="G165" s="45" t="s">
        <v>31</v>
      </c>
      <c r="H165" s="111">
        <v>9</v>
      </c>
      <c r="I165" s="47" t="s">
        <v>999</v>
      </c>
      <c r="J165" s="110" t="s">
        <v>1000</v>
      </c>
      <c r="K165" s="111" t="s">
        <v>1001</v>
      </c>
      <c r="L165" s="92" t="s">
        <v>183</v>
      </c>
      <c r="M165" s="111" t="s">
        <v>168</v>
      </c>
      <c r="N165" s="110" t="s">
        <v>1003</v>
      </c>
      <c r="O165" s="110" t="s">
        <v>1002</v>
      </c>
      <c r="P165" s="71">
        <v>121515504</v>
      </c>
      <c r="Q165" s="92" t="s">
        <v>162</v>
      </c>
      <c r="R165" s="92" t="s">
        <v>165</v>
      </c>
      <c r="S165" s="92">
        <v>0</v>
      </c>
      <c r="T165" s="92" t="s">
        <v>16</v>
      </c>
      <c r="U165" s="92"/>
      <c r="V165" s="74">
        <f t="shared" si="25"/>
        <v>121515504</v>
      </c>
      <c r="W165" s="112">
        <v>45</v>
      </c>
      <c r="X165" s="110" t="s">
        <v>1039</v>
      </c>
      <c r="Y165" s="113">
        <v>43424</v>
      </c>
      <c r="Z165" s="113">
        <v>43468</v>
      </c>
      <c r="AA165" s="92" t="s">
        <v>1152</v>
      </c>
      <c r="AB165" s="94">
        <v>43485</v>
      </c>
      <c r="AC165" s="92" t="s">
        <v>162</v>
      </c>
      <c r="AD165" s="92" t="s">
        <v>162</v>
      </c>
      <c r="AE165" s="92" t="s">
        <v>165</v>
      </c>
      <c r="AF165" s="92" t="s">
        <v>162</v>
      </c>
      <c r="AG165" s="110" t="s">
        <v>1040</v>
      </c>
      <c r="AH165" s="104">
        <v>0</v>
      </c>
      <c r="AI165" s="104">
        <v>1</v>
      </c>
      <c r="AJ165" s="111" t="s">
        <v>188</v>
      </c>
      <c r="AK165" s="96">
        <f t="shared" si="29"/>
        <v>30378876</v>
      </c>
      <c r="AL165" s="96">
        <f t="shared" si="30"/>
        <v>12151550.4</v>
      </c>
      <c r="AM165" s="96">
        <f t="shared" si="31"/>
        <v>1944248.064</v>
      </c>
      <c r="AN165" s="97">
        <f t="shared" si="32"/>
        <v>1518943.8</v>
      </c>
    </row>
    <row r="166" spans="1:40" s="98" customFormat="1" ht="42.75" x14ac:dyDescent="0.2">
      <c r="A166" s="29"/>
      <c r="B166" s="131">
        <v>2018</v>
      </c>
      <c r="C166" s="113">
        <v>43413</v>
      </c>
      <c r="D166" s="45" t="s">
        <v>1017</v>
      </c>
      <c r="E166" s="45" t="s">
        <v>1018</v>
      </c>
      <c r="F166" s="109">
        <v>154</v>
      </c>
      <c r="G166" s="45" t="s">
        <v>1019</v>
      </c>
      <c r="H166" s="111">
        <v>7</v>
      </c>
      <c r="I166" s="47" t="s">
        <v>1020</v>
      </c>
      <c r="J166" s="110" t="s">
        <v>1021</v>
      </c>
      <c r="K166" s="111" t="s">
        <v>1022</v>
      </c>
      <c r="L166" s="92" t="s">
        <v>183</v>
      </c>
      <c r="M166" s="111" t="s">
        <v>167</v>
      </c>
      <c r="N166" s="110" t="s">
        <v>1024</v>
      </c>
      <c r="O166" s="110" t="s">
        <v>1023</v>
      </c>
      <c r="P166" s="71">
        <v>117500000</v>
      </c>
      <c r="Q166" s="92" t="s">
        <v>162</v>
      </c>
      <c r="R166" s="92" t="s">
        <v>165</v>
      </c>
      <c r="S166" s="92">
        <v>0</v>
      </c>
      <c r="T166" s="92" t="s">
        <v>16</v>
      </c>
      <c r="U166" s="92"/>
      <c r="V166" s="74">
        <f t="shared" si="25"/>
        <v>117500000</v>
      </c>
      <c r="W166" s="112">
        <v>60</v>
      </c>
      <c r="X166" s="111" t="s">
        <v>1025</v>
      </c>
      <c r="Y166" s="113">
        <v>43417</v>
      </c>
      <c r="Z166" s="113">
        <v>43477</v>
      </c>
      <c r="AA166" s="92" t="s">
        <v>1183</v>
      </c>
      <c r="AB166" s="94">
        <v>43611</v>
      </c>
      <c r="AC166" s="92" t="s">
        <v>162</v>
      </c>
      <c r="AD166" s="92" t="s">
        <v>162</v>
      </c>
      <c r="AE166" s="92" t="s">
        <v>165</v>
      </c>
      <c r="AF166" s="92" t="s">
        <v>162</v>
      </c>
      <c r="AG166" s="110" t="s">
        <v>108</v>
      </c>
      <c r="AH166" s="114">
        <v>0</v>
      </c>
      <c r="AI166" s="114">
        <v>0.9</v>
      </c>
      <c r="AJ166" s="44" t="s">
        <v>163</v>
      </c>
      <c r="AK166" s="96">
        <f t="shared" si="29"/>
        <v>29375000</v>
      </c>
      <c r="AL166" s="96">
        <f t="shared" si="30"/>
        <v>11750000</v>
      </c>
      <c r="AM166" s="96">
        <f t="shared" si="31"/>
        <v>1880000</v>
      </c>
      <c r="AN166" s="97">
        <f t="shared" si="32"/>
        <v>1468750</v>
      </c>
    </row>
    <row r="167" spans="1:40" s="98" customFormat="1" ht="114" x14ac:dyDescent="0.2">
      <c r="A167" s="29"/>
      <c r="B167" s="131">
        <v>2018</v>
      </c>
      <c r="C167" s="113">
        <v>43413</v>
      </c>
      <c r="D167" s="45" t="s">
        <v>1017</v>
      </c>
      <c r="E167" s="45" t="s">
        <v>1043</v>
      </c>
      <c r="F167" s="109">
        <v>155</v>
      </c>
      <c r="G167" s="45" t="s">
        <v>32</v>
      </c>
      <c r="H167" s="111">
        <v>1</v>
      </c>
      <c r="I167" s="47" t="s">
        <v>1044</v>
      </c>
      <c r="J167" s="110" t="s">
        <v>1045</v>
      </c>
      <c r="K167" s="111" t="s">
        <v>1046</v>
      </c>
      <c r="L167" s="92" t="s">
        <v>185</v>
      </c>
      <c r="M167" s="111" t="s">
        <v>1047</v>
      </c>
      <c r="N167" s="110" t="s">
        <v>1049</v>
      </c>
      <c r="O167" s="110" t="s">
        <v>1048</v>
      </c>
      <c r="P167" s="71">
        <v>11325628</v>
      </c>
      <c r="Q167" s="92"/>
      <c r="R167" s="92"/>
      <c r="S167" s="92"/>
      <c r="T167" s="92" t="s">
        <v>16</v>
      </c>
      <c r="U167" s="92"/>
      <c r="V167" s="74">
        <f t="shared" si="25"/>
        <v>11325628</v>
      </c>
      <c r="W167" s="112">
        <v>30</v>
      </c>
      <c r="X167" s="111" t="s">
        <v>457</v>
      </c>
      <c r="Y167" s="113">
        <v>43417</v>
      </c>
      <c r="Z167" s="113">
        <v>43446</v>
      </c>
      <c r="AA167" s="92" t="s">
        <v>1141</v>
      </c>
      <c r="AB167" s="94">
        <v>43457</v>
      </c>
      <c r="AC167" s="92" t="s">
        <v>162</v>
      </c>
      <c r="AD167" s="92" t="s">
        <v>162</v>
      </c>
      <c r="AE167" s="92" t="s">
        <v>165</v>
      </c>
      <c r="AF167" s="92" t="s">
        <v>162</v>
      </c>
      <c r="AG167" s="110" t="s">
        <v>122</v>
      </c>
      <c r="AH167" s="104">
        <v>0</v>
      </c>
      <c r="AI167" s="104">
        <v>1</v>
      </c>
      <c r="AJ167" s="44" t="s">
        <v>687</v>
      </c>
      <c r="AK167" s="96">
        <f t="shared" si="29"/>
        <v>2831407</v>
      </c>
      <c r="AL167" s="96">
        <f t="shared" si="30"/>
        <v>1132562.8</v>
      </c>
      <c r="AM167" s="96">
        <f t="shared" si="31"/>
        <v>181210.04800000001</v>
      </c>
      <c r="AN167" s="97">
        <f t="shared" si="32"/>
        <v>141570.35</v>
      </c>
    </row>
    <row r="168" spans="1:40" s="98" customFormat="1" ht="99.75" x14ac:dyDescent="0.2">
      <c r="A168" s="29"/>
      <c r="B168" s="131">
        <v>2018</v>
      </c>
      <c r="C168" s="113">
        <v>43412</v>
      </c>
      <c r="D168" s="45" t="s">
        <v>29</v>
      </c>
      <c r="E168" s="45" t="s">
        <v>1004</v>
      </c>
      <c r="F168" s="109">
        <v>156</v>
      </c>
      <c r="G168" s="45" t="s">
        <v>819</v>
      </c>
      <c r="H168" s="111">
        <v>2</v>
      </c>
      <c r="I168" s="47" t="s">
        <v>1005</v>
      </c>
      <c r="J168" s="110" t="s">
        <v>1006</v>
      </c>
      <c r="K168" s="111">
        <v>7313955</v>
      </c>
      <c r="L168" s="92" t="s">
        <v>183</v>
      </c>
      <c r="M168" s="111" t="s">
        <v>1007</v>
      </c>
      <c r="N168" s="110" t="s">
        <v>1009</v>
      </c>
      <c r="O168" s="110" t="s">
        <v>1008</v>
      </c>
      <c r="P168" s="71">
        <v>1950607117</v>
      </c>
      <c r="Q168" s="92" t="s">
        <v>162</v>
      </c>
      <c r="R168" s="92" t="s">
        <v>165</v>
      </c>
      <c r="S168" s="92">
        <v>0</v>
      </c>
      <c r="T168" s="92" t="s">
        <v>16</v>
      </c>
      <c r="U168" s="92"/>
      <c r="V168" s="74">
        <f t="shared" si="25"/>
        <v>1950607117</v>
      </c>
      <c r="W168" s="112">
        <f>7*30</f>
        <v>210</v>
      </c>
      <c r="X168" s="111" t="s">
        <v>976</v>
      </c>
      <c r="Y168" s="113">
        <v>43413</v>
      </c>
      <c r="Z168" s="113">
        <v>43624</v>
      </c>
      <c r="AA168" s="92" t="s">
        <v>162</v>
      </c>
      <c r="AB168" s="92" t="s">
        <v>162</v>
      </c>
      <c r="AC168" s="92" t="s">
        <v>162</v>
      </c>
      <c r="AD168" s="92" t="s">
        <v>162</v>
      </c>
      <c r="AE168" s="92" t="s">
        <v>165</v>
      </c>
      <c r="AF168" s="92" t="s">
        <v>162</v>
      </c>
      <c r="AG168" s="45" t="s">
        <v>114</v>
      </c>
      <c r="AH168" s="114">
        <v>0</v>
      </c>
      <c r="AI168" s="114">
        <v>0.3</v>
      </c>
      <c r="AJ168" s="111" t="s">
        <v>163</v>
      </c>
      <c r="AK168" s="96">
        <f t="shared" si="29"/>
        <v>487651779.25</v>
      </c>
      <c r="AL168" s="96">
        <f t="shared" si="30"/>
        <v>195060711.70000002</v>
      </c>
      <c r="AM168" s="96">
        <f t="shared" si="31"/>
        <v>31209713.872000005</v>
      </c>
      <c r="AN168" s="97">
        <f t="shared" si="32"/>
        <v>24382588.962500002</v>
      </c>
    </row>
    <row r="169" spans="1:40" s="98" customFormat="1" ht="114" x14ac:dyDescent="0.2">
      <c r="A169" s="29"/>
      <c r="B169" s="131">
        <v>2018</v>
      </c>
      <c r="C169" s="113">
        <v>43418</v>
      </c>
      <c r="D169" s="45" t="s">
        <v>29</v>
      </c>
      <c r="E169" s="45" t="s">
        <v>1010</v>
      </c>
      <c r="F169" s="109">
        <v>157</v>
      </c>
      <c r="G169" s="45" t="s">
        <v>31</v>
      </c>
      <c r="H169" s="111" t="s">
        <v>166</v>
      </c>
      <c r="I169" s="47" t="s">
        <v>1011</v>
      </c>
      <c r="J169" s="110" t="s">
        <v>1012</v>
      </c>
      <c r="K169" s="111">
        <v>53141166</v>
      </c>
      <c r="L169" s="92" t="s">
        <v>183</v>
      </c>
      <c r="M169" s="111" t="s">
        <v>167</v>
      </c>
      <c r="N169" s="110" t="s">
        <v>1013</v>
      </c>
      <c r="O169" s="110" t="s">
        <v>1014</v>
      </c>
      <c r="P169" s="71">
        <v>9400000</v>
      </c>
      <c r="Q169" s="92" t="s">
        <v>162</v>
      </c>
      <c r="R169" s="92" t="s">
        <v>165</v>
      </c>
      <c r="S169" s="92">
        <v>0</v>
      </c>
      <c r="T169" s="92" t="s">
        <v>16</v>
      </c>
      <c r="U169" s="92"/>
      <c r="V169" s="74">
        <f t="shared" si="25"/>
        <v>9400000</v>
      </c>
      <c r="W169" s="112">
        <v>60</v>
      </c>
      <c r="X169" s="111" t="s">
        <v>489</v>
      </c>
      <c r="Y169" s="113">
        <v>43419</v>
      </c>
      <c r="Z169" s="113">
        <v>43479</v>
      </c>
      <c r="AA169" s="92" t="s">
        <v>162</v>
      </c>
      <c r="AB169" s="92" t="s">
        <v>162</v>
      </c>
      <c r="AC169" s="92" t="s">
        <v>162</v>
      </c>
      <c r="AD169" s="92" t="s">
        <v>162</v>
      </c>
      <c r="AE169" s="92" t="s">
        <v>165</v>
      </c>
      <c r="AF169" s="92" t="s">
        <v>162</v>
      </c>
      <c r="AG169" s="110" t="s">
        <v>435</v>
      </c>
      <c r="AH169" s="114">
        <v>0.25</v>
      </c>
      <c r="AI169" s="114">
        <v>0.9</v>
      </c>
      <c r="AJ169" s="111" t="s">
        <v>188</v>
      </c>
      <c r="AK169" s="96">
        <f t="shared" si="29"/>
        <v>2350000</v>
      </c>
      <c r="AL169" s="96">
        <f t="shared" si="30"/>
        <v>940000</v>
      </c>
      <c r="AM169" s="96">
        <f t="shared" si="31"/>
        <v>150400</v>
      </c>
      <c r="AN169" s="97">
        <f t="shared" si="32"/>
        <v>117500</v>
      </c>
    </row>
    <row r="170" spans="1:40" s="98" customFormat="1" ht="57" x14ac:dyDescent="0.2">
      <c r="A170" s="29"/>
      <c r="B170" s="132">
        <v>2018</v>
      </c>
      <c r="C170" s="133">
        <v>43424</v>
      </c>
      <c r="D170" s="110" t="s">
        <v>206</v>
      </c>
      <c r="E170" s="110" t="s">
        <v>1026</v>
      </c>
      <c r="F170" s="109">
        <v>33207</v>
      </c>
      <c r="G170" s="110" t="s">
        <v>1027</v>
      </c>
      <c r="H170" s="111">
        <v>7</v>
      </c>
      <c r="I170" s="47" t="s">
        <v>1029</v>
      </c>
      <c r="J170" s="110" t="s">
        <v>1030</v>
      </c>
      <c r="K170" s="111" t="s">
        <v>822</v>
      </c>
      <c r="L170" s="111" t="s">
        <v>185</v>
      </c>
      <c r="M170" s="111" t="s">
        <v>823</v>
      </c>
      <c r="N170" s="110" t="s">
        <v>1028</v>
      </c>
      <c r="O170" s="110" t="s">
        <v>1031</v>
      </c>
      <c r="P170" s="71">
        <v>37700000</v>
      </c>
      <c r="Q170" s="92" t="s">
        <v>162</v>
      </c>
      <c r="R170" s="92" t="s">
        <v>165</v>
      </c>
      <c r="S170" s="92">
        <v>0</v>
      </c>
      <c r="T170" s="92" t="s">
        <v>16</v>
      </c>
      <c r="U170" s="92"/>
      <c r="V170" s="74">
        <f t="shared" si="25"/>
        <v>37700000</v>
      </c>
      <c r="W170" s="112">
        <f>30*5+5</f>
        <v>155</v>
      </c>
      <c r="X170" s="111" t="s">
        <v>1032</v>
      </c>
      <c r="Y170" s="113">
        <v>43424</v>
      </c>
      <c r="Z170" s="113">
        <v>43579</v>
      </c>
      <c r="AA170" s="92" t="s">
        <v>162</v>
      </c>
      <c r="AB170" s="92" t="s">
        <v>162</v>
      </c>
      <c r="AC170" s="92" t="s">
        <v>162</v>
      </c>
      <c r="AD170" s="92" t="s">
        <v>162</v>
      </c>
      <c r="AE170" s="92" t="s">
        <v>165</v>
      </c>
      <c r="AF170" s="92" t="s">
        <v>162</v>
      </c>
      <c r="AG170" s="45" t="s">
        <v>139</v>
      </c>
      <c r="AH170" s="114">
        <v>0</v>
      </c>
      <c r="AI170" s="114">
        <v>0.1</v>
      </c>
      <c r="AJ170" s="111" t="s">
        <v>163</v>
      </c>
      <c r="AK170" s="96">
        <f t="shared" si="29"/>
        <v>9425000</v>
      </c>
      <c r="AL170" s="96">
        <f t="shared" si="30"/>
        <v>3770000</v>
      </c>
      <c r="AM170" s="96">
        <f t="shared" si="31"/>
        <v>603200</v>
      </c>
      <c r="AN170" s="97">
        <f t="shared" si="32"/>
        <v>471250</v>
      </c>
    </row>
    <row r="171" spans="1:40" s="98" customFormat="1" ht="75" customHeight="1" x14ac:dyDescent="0.2">
      <c r="A171" s="29"/>
      <c r="B171" s="131">
        <v>2018</v>
      </c>
      <c r="C171" s="113">
        <v>43423</v>
      </c>
      <c r="D171" s="111" t="s">
        <v>919</v>
      </c>
      <c r="E171" s="110" t="s">
        <v>1034</v>
      </c>
      <c r="F171" s="109">
        <v>158</v>
      </c>
      <c r="G171" s="110" t="s">
        <v>32</v>
      </c>
      <c r="H171" s="111" t="s">
        <v>166</v>
      </c>
      <c r="I171" s="47" t="s">
        <v>1038</v>
      </c>
      <c r="J171" s="110" t="s">
        <v>1037</v>
      </c>
      <c r="K171" s="111">
        <v>1030353004</v>
      </c>
      <c r="L171" s="92" t="s">
        <v>183</v>
      </c>
      <c r="M171" s="111" t="s">
        <v>168</v>
      </c>
      <c r="N171" s="110" t="s">
        <v>1035</v>
      </c>
      <c r="O171" s="110" t="s">
        <v>1036</v>
      </c>
      <c r="P171" s="71">
        <v>5850000</v>
      </c>
      <c r="Q171" s="92" t="s">
        <v>162</v>
      </c>
      <c r="R171" s="92" t="s">
        <v>165</v>
      </c>
      <c r="S171" s="92">
        <v>0</v>
      </c>
      <c r="T171" s="92" t="s">
        <v>16</v>
      </c>
      <c r="U171" s="92"/>
      <c r="V171" s="74">
        <f t="shared" si="25"/>
        <v>5850000</v>
      </c>
      <c r="W171" s="112">
        <f>30*2</f>
        <v>60</v>
      </c>
      <c r="X171" s="111" t="s">
        <v>489</v>
      </c>
      <c r="Y171" s="113">
        <v>43424</v>
      </c>
      <c r="Z171" s="113">
        <v>43484</v>
      </c>
      <c r="AA171" s="92" t="s">
        <v>1152</v>
      </c>
      <c r="AB171" s="94">
        <v>43520</v>
      </c>
      <c r="AC171" s="92" t="s">
        <v>162</v>
      </c>
      <c r="AD171" s="92" t="s">
        <v>162</v>
      </c>
      <c r="AE171" s="92" t="s">
        <v>165</v>
      </c>
      <c r="AF171" s="92" t="s">
        <v>162</v>
      </c>
      <c r="AG171" s="110" t="s">
        <v>1041</v>
      </c>
      <c r="AH171" s="114">
        <v>0</v>
      </c>
      <c r="AI171" s="114">
        <v>0.1</v>
      </c>
      <c r="AJ171" s="111" t="s">
        <v>163</v>
      </c>
      <c r="AK171" s="96">
        <f t="shared" si="29"/>
        <v>1462500</v>
      </c>
      <c r="AL171" s="96">
        <f t="shared" si="30"/>
        <v>585000</v>
      </c>
      <c r="AM171" s="96">
        <f t="shared" si="31"/>
        <v>93600</v>
      </c>
      <c r="AN171" s="97">
        <f t="shared" si="32"/>
        <v>73125</v>
      </c>
    </row>
    <row r="172" spans="1:40" s="98" customFormat="1" ht="75" customHeight="1" x14ac:dyDescent="0.2">
      <c r="A172" s="29"/>
      <c r="B172" s="131">
        <v>2018</v>
      </c>
      <c r="C172" s="64">
        <v>43425</v>
      </c>
      <c r="D172" s="111" t="s">
        <v>29</v>
      </c>
      <c r="E172" s="65" t="s">
        <v>1185</v>
      </c>
      <c r="F172" s="109">
        <v>159</v>
      </c>
      <c r="G172" s="110" t="s">
        <v>1184</v>
      </c>
      <c r="H172" s="111"/>
      <c r="I172" s="47" t="s">
        <v>1186</v>
      </c>
      <c r="J172" s="110" t="s">
        <v>1000</v>
      </c>
      <c r="K172" s="66">
        <v>9001330464</v>
      </c>
      <c r="L172" s="92" t="s">
        <v>183</v>
      </c>
      <c r="M172" s="111" t="s">
        <v>1192</v>
      </c>
      <c r="N172" s="110" t="s">
        <v>1193</v>
      </c>
      <c r="O172" s="110" t="s">
        <v>1194</v>
      </c>
      <c r="P172" s="73">
        <v>119444996</v>
      </c>
      <c r="Q172" s="92"/>
      <c r="R172" s="92"/>
      <c r="S172" s="92"/>
      <c r="T172" s="92" t="s">
        <v>16</v>
      </c>
      <c r="U172" s="111"/>
      <c r="V172" s="74">
        <f t="shared" si="25"/>
        <v>119444996</v>
      </c>
      <c r="W172" s="112">
        <f>3*30</f>
        <v>90</v>
      </c>
      <c r="X172" s="111" t="s">
        <v>827</v>
      </c>
      <c r="Y172" s="113">
        <v>43430</v>
      </c>
      <c r="Z172" s="113">
        <v>43521</v>
      </c>
      <c r="AA172" s="92" t="s">
        <v>1187</v>
      </c>
      <c r="AB172" s="94">
        <v>43545</v>
      </c>
      <c r="AC172" s="92" t="s">
        <v>162</v>
      </c>
      <c r="AD172" s="92" t="s">
        <v>162</v>
      </c>
      <c r="AE172" s="92" t="s">
        <v>165</v>
      </c>
      <c r="AF172" s="92" t="s">
        <v>162</v>
      </c>
      <c r="AG172" s="110" t="s">
        <v>1188</v>
      </c>
      <c r="AH172" s="114">
        <v>0.1</v>
      </c>
      <c r="AI172" s="114">
        <v>0.1</v>
      </c>
      <c r="AJ172" s="111" t="s">
        <v>163</v>
      </c>
      <c r="AK172" s="96"/>
      <c r="AL172" s="96"/>
      <c r="AM172" s="96"/>
      <c r="AN172" s="97"/>
    </row>
    <row r="173" spans="1:40" s="98" customFormat="1" ht="114" x14ac:dyDescent="0.2">
      <c r="A173" s="29"/>
      <c r="B173" s="131">
        <v>2018</v>
      </c>
      <c r="C173" s="113">
        <v>43426</v>
      </c>
      <c r="D173" s="111" t="s">
        <v>932</v>
      </c>
      <c r="E173" s="115" t="s">
        <v>1174</v>
      </c>
      <c r="F173" s="109">
        <v>160</v>
      </c>
      <c r="G173" s="110" t="s">
        <v>1042</v>
      </c>
      <c r="H173" s="111">
        <v>7</v>
      </c>
      <c r="I173" s="47" t="s">
        <v>1175</v>
      </c>
      <c r="J173" s="110" t="s">
        <v>1096</v>
      </c>
      <c r="K173" s="111" t="s">
        <v>1097</v>
      </c>
      <c r="L173" s="111" t="s">
        <v>183</v>
      </c>
      <c r="M173" s="111" t="s">
        <v>1098</v>
      </c>
      <c r="N173" s="110" t="s">
        <v>1100</v>
      </c>
      <c r="O173" s="110" t="s">
        <v>1099</v>
      </c>
      <c r="P173" s="71">
        <v>98740055</v>
      </c>
      <c r="Q173" s="111"/>
      <c r="R173" s="111"/>
      <c r="S173" s="111"/>
      <c r="T173" s="92" t="s">
        <v>16</v>
      </c>
      <c r="U173" s="92"/>
      <c r="V173" s="74">
        <f t="shared" si="25"/>
        <v>98740055</v>
      </c>
      <c r="W173" s="112">
        <f>30*4</f>
        <v>120</v>
      </c>
      <c r="X173" s="111" t="s">
        <v>495</v>
      </c>
      <c r="Y173" s="113">
        <v>43473</v>
      </c>
      <c r="Z173" s="113">
        <v>43592</v>
      </c>
      <c r="AA173" s="92" t="s">
        <v>162</v>
      </c>
      <c r="AB173" s="92" t="s">
        <v>162</v>
      </c>
      <c r="AC173" s="92" t="s">
        <v>162</v>
      </c>
      <c r="AD173" s="92" t="s">
        <v>162</v>
      </c>
      <c r="AE173" s="92" t="s">
        <v>165</v>
      </c>
      <c r="AF173" s="92" t="s">
        <v>162</v>
      </c>
      <c r="AG173" s="110" t="s">
        <v>187</v>
      </c>
      <c r="AH173" s="114">
        <v>0</v>
      </c>
      <c r="AI173" s="114">
        <v>0</v>
      </c>
      <c r="AJ173" s="111" t="s">
        <v>163</v>
      </c>
      <c r="AK173" s="116" t="s">
        <v>1176</v>
      </c>
      <c r="AL173" s="96"/>
      <c r="AM173" s="96"/>
      <c r="AN173" s="97"/>
    </row>
    <row r="174" spans="1:40" s="98" customFormat="1" ht="71.25" x14ac:dyDescent="0.2">
      <c r="A174" s="29"/>
      <c r="B174" s="134">
        <v>2018</v>
      </c>
      <c r="C174" s="135">
        <v>43427</v>
      </c>
      <c r="D174" s="45" t="s">
        <v>29</v>
      </c>
      <c r="E174" s="115" t="s">
        <v>1101</v>
      </c>
      <c r="F174" s="109">
        <v>161</v>
      </c>
      <c r="G174" s="110" t="s">
        <v>1042</v>
      </c>
      <c r="H174" s="111">
        <v>3</v>
      </c>
      <c r="I174" s="47" t="s">
        <v>1083</v>
      </c>
      <c r="J174" s="110" t="s">
        <v>1084</v>
      </c>
      <c r="K174" s="111">
        <v>900175868</v>
      </c>
      <c r="L174" s="111" t="s">
        <v>183</v>
      </c>
      <c r="M174" s="111" t="s">
        <v>168</v>
      </c>
      <c r="N174" s="110" t="s">
        <v>1086</v>
      </c>
      <c r="O174" s="110" t="s">
        <v>1085</v>
      </c>
      <c r="P174" s="96">
        <v>189828717</v>
      </c>
      <c r="Q174" s="111"/>
      <c r="R174" s="111"/>
      <c r="S174" s="111"/>
      <c r="T174" s="92" t="s">
        <v>16</v>
      </c>
      <c r="U174" s="92"/>
      <c r="V174" s="74">
        <f t="shared" si="25"/>
        <v>189828717</v>
      </c>
      <c r="W174" s="112">
        <f>3*30</f>
        <v>90</v>
      </c>
      <c r="X174" s="111" t="s">
        <v>513</v>
      </c>
      <c r="Y174" s="113">
        <v>43462</v>
      </c>
      <c r="Z174" s="113">
        <v>43551</v>
      </c>
      <c r="AA174" s="92" t="s">
        <v>162</v>
      </c>
      <c r="AB174" s="92" t="s">
        <v>162</v>
      </c>
      <c r="AC174" s="92" t="s">
        <v>162</v>
      </c>
      <c r="AD174" s="92" t="s">
        <v>162</v>
      </c>
      <c r="AE174" s="92" t="s">
        <v>165</v>
      </c>
      <c r="AF174" s="92" t="s">
        <v>162</v>
      </c>
      <c r="AG174" s="110" t="s">
        <v>187</v>
      </c>
      <c r="AH174" s="114">
        <v>0</v>
      </c>
      <c r="AI174" s="114">
        <v>0.1</v>
      </c>
      <c r="AJ174" s="111" t="s">
        <v>163</v>
      </c>
      <c r="AK174" s="96"/>
      <c r="AL174" s="96"/>
      <c r="AM174" s="96"/>
      <c r="AN174" s="97"/>
    </row>
    <row r="175" spans="1:40" s="98" customFormat="1" ht="90" customHeight="1" x14ac:dyDescent="0.2">
      <c r="A175" s="29"/>
      <c r="B175" s="131">
        <v>2018</v>
      </c>
      <c r="C175" s="113">
        <v>43432</v>
      </c>
      <c r="D175" s="45" t="s">
        <v>29</v>
      </c>
      <c r="E175" s="110" t="s">
        <v>1068</v>
      </c>
      <c r="F175" s="109">
        <v>162</v>
      </c>
      <c r="G175" s="111" t="s">
        <v>1069</v>
      </c>
      <c r="H175" s="111" t="s">
        <v>166</v>
      </c>
      <c r="I175" s="47" t="s">
        <v>1070</v>
      </c>
      <c r="J175" s="110" t="s">
        <v>1071</v>
      </c>
      <c r="K175" s="111">
        <v>52515259</v>
      </c>
      <c r="L175" s="111" t="s">
        <v>183</v>
      </c>
      <c r="M175" s="111" t="s">
        <v>167</v>
      </c>
      <c r="N175" s="110" t="s">
        <v>1073</v>
      </c>
      <c r="O175" s="110" t="s">
        <v>1072</v>
      </c>
      <c r="P175" s="71">
        <v>9400000</v>
      </c>
      <c r="Q175" s="111"/>
      <c r="R175" s="111"/>
      <c r="S175" s="111"/>
      <c r="T175" s="92" t="s">
        <v>16</v>
      </c>
      <c r="U175" s="92"/>
      <c r="V175" s="74">
        <f t="shared" si="25"/>
        <v>9400000</v>
      </c>
      <c r="W175" s="112">
        <f>2*30</f>
        <v>60</v>
      </c>
      <c r="X175" s="111" t="s">
        <v>489</v>
      </c>
      <c r="Y175" s="113">
        <v>43433</v>
      </c>
      <c r="Z175" s="113">
        <v>43493</v>
      </c>
      <c r="AA175" s="92" t="s">
        <v>162</v>
      </c>
      <c r="AB175" s="92" t="s">
        <v>162</v>
      </c>
      <c r="AC175" s="92" t="s">
        <v>162</v>
      </c>
      <c r="AD175" s="92" t="s">
        <v>162</v>
      </c>
      <c r="AE175" s="92" t="s">
        <v>165</v>
      </c>
      <c r="AF175" s="92" t="s">
        <v>162</v>
      </c>
      <c r="AG175" s="110" t="s">
        <v>1074</v>
      </c>
      <c r="AH175" s="114">
        <v>0</v>
      </c>
      <c r="AI175" s="114">
        <v>0.5</v>
      </c>
      <c r="AJ175" s="111" t="s">
        <v>163</v>
      </c>
      <c r="AK175" s="96"/>
      <c r="AL175" s="96"/>
      <c r="AM175" s="96"/>
      <c r="AN175" s="97"/>
    </row>
    <row r="176" spans="1:40" s="98" customFormat="1" ht="114" x14ac:dyDescent="0.2">
      <c r="A176" s="29">
        <v>0</v>
      </c>
      <c r="B176" s="131">
        <v>2018</v>
      </c>
      <c r="C176" s="113">
        <v>43440</v>
      </c>
      <c r="D176" s="110" t="s">
        <v>206</v>
      </c>
      <c r="E176" s="110"/>
      <c r="F176" s="109">
        <v>34075</v>
      </c>
      <c r="G176" s="110" t="s">
        <v>1027</v>
      </c>
      <c r="H176" s="111"/>
      <c r="I176" s="47" t="s">
        <v>1050</v>
      </c>
      <c r="J176" s="110" t="s">
        <v>1051</v>
      </c>
      <c r="K176" s="111" t="s">
        <v>1052</v>
      </c>
      <c r="L176" s="111" t="s">
        <v>185</v>
      </c>
      <c r="M176" s="111" t="s">
        <v>1053</v>
      </c>
      <c r="N176" s="110" t="s">
        <v>1055</v>
      </c>
      <c r="O176" s="110" t="s">
        <v>1054</v>
      </c>
      <c r="P176" s="71">
        <v>85681315</v>
      </c>
      <c r="Q176" s="111"/>
      <c r="R176" s="111"/>
      <c r="S176" s="111"/>
      <c r="T176" s="92" t="s">
        <v>16</v>
      </c>
      <c r="U176" s="92"/>
      <c r="V176" s="74">
        <f t="shared" si="25"/>
        <v>85681315</v>
      </c>
      <c r="W176" s="112">
        <f>8*30</f>
        <v>240</v>
      </c>
      <c r="X176" s="111" t="s">
        <v>211</v>
      </c>
      <c r="Y176" s="113">
        <v>43440</v>
      </c>
      <c r="Z176" s="113">
        <v>43683</v>
      </c>
      <c r="AA176" s="92" t="s">
        <v>162</v>
      </c>
      <c r="AB176" s="92" t="s">
        <v>162</v>
      </c>
      <c r="AC176" s="92" t="s">
        <v>162</v>
      </c>
      <c r="AD176" s="92" t="s">
        <v>162</v>
      </c>
      <c r="AE176" s="92" t="s">
        <v>165</v>
      </c>
      <c r="AF176" s="92" t="s">
        <v>162</v>
      </c>
      <c r="AG176" s="110" t="s">
        <v>955</v>
      </c>
      <c r="AH176" s="114">
        <v>0</v>
      </c>
      <c r="AI176" s="114">
        <v>0.1</v>
      </c>
      <c r="AJ176" s="111" t="s">
        <v>163</v>
      </c>
      <c r="AK176" s="96">
        <f>+AK157/30*12</f>
        <v>1580000</v>
      </c>
      <c r="AL176" s="96"/>
      <c r="AM176" s="96"/>
      <c r="AN176" s="97"/>
    </row>
    <row r="177" spans="1:40" s="98" customFormat="1" ht="42.75" x14ac:dyDescent="0.2">
      <c r="A177" s="29"/>
      <c r="B177" s="131">
        <v>2018</v>
      </c>
      <c r="C177" s="113">
        <v>43431</v>
      </c>
      <c r="D177" s="45" t="s">
        <v>1056</v>
      </c>
      <c r="E177" s="110" t="s">
        <v>1057</v>
      </c>
      <c r="F177" s="109">
        <v>163</v>
      </c>
      <c r="G177" s="110" t="s">
        <v>32</v>
      </c>
      <c r="H177" s="111">
        <v>1</v>
      </c>
      <c r="I177" s="47" t="s">
        <v>1058</v>
      </c>
      <c r="J177" s="110" t="s">
        <v>1059</v>
      </c>
      <c r="K177" s="111">
        <v>8600091742</v>
      </c>
      <c r="L177" s="111" t="s">
        <v>185</v>
      </c>
      <c r="M177" s="111" t="s">
        <v>1060</v>
      </c>
      <c r="N177" s="110" t="s">
        <v>1062</v>
      </c>
      <c r="O177" s="110" t="s">
        <v>1061</v>
      </c>
      <c r="P177" s="71">
        <v>13052239</v>
      </c>
      <c r="Q177" s="92"/>
      <c r="R177" s="92"/>
      <c r="S177" s="92"/>
      <c r="T177" s="92" t="s">
        <v>16</v>
      </c>
      <c r="U177" s="92"/>
      <c r="V177" s="74">
        <f t="shared" si="25"/>
        <v>13052239</v>
      </c>
      <c r="W177" s="112">
        <v>640</v>
      </c>
      <c r="X177" s="111" t="s">
        <v>1063</v>
      </c>
      <c r="Y177" s="113">
        <v>43434</v>
      </c>
      <c r="Z177" s="113">
        <v>44073</v>
      </c>
      <c r="AA177" s="92" t="s">
        <v>162</v>
      </c>
      <c r="AB177" s="92" t="s">
        <v>162</v>
      </c>
      <c r="AC177" s="92" t="s">
        <v>162</v>
      </c>
      <c r="AD177" s="92" t="s">
        <v>162</v>
      </c>
      <c r="AE177" s="92" t="s">
        <v>165</v>
      </c>
      <c r="AF177" s="92" t="s">
        <v>162</v>
      </c>
      <c r="AG177" s="110" t="s">
        <v>955</v>
      </c>
      <c r="AH177" s="114">
        <v>0</v>
      </c>
      <c r="AI177" s="114">
        <v>0.1</v>
      </c>
      <c r="AJ177" s="111" t="s">
        <v>163</v>
      </c>
      <c r="AK177" s="96">
        <f>+AK176+AK157</f>
        <v>5530000</v>
      </c>
      <c r="AL177" s="96"/>
      <c r="AM177" s="96"/>
      <c r="AN177" s="97"/>
    </row>
    <row r="178" spans="1:40" s="98" customFormat="1" ht="114" x14ac:dyDescent="0.2">
      <c r="A178" s="29"/>
      <c r="B178" s="131">
        <v>2018</v>
      </c>
      <c r="C178" s="113">
        <v>43461</v>
      </c>
      <c r="D178" s="45" t="s">
        <v>1158</v>
      </c>
      <c r="E178" s="110" t="s">
        <v>1159</v>
      </c>
      <c r="F178" s="109">
        <v>164</v>
      </c>
      <c r="G178" s="111" t="s">
        <v>31</v>
      </c>
      <c r="H178" s="111">
        <v>1</v>
      </c>
      <c r="I178" s="47" t="s">
        <v>1120</v>
      </c>
      <c r="J178" s="110" t="s">
        <v>1160</v>
      </c>
      <c r="K178" s="111" t="s">
        <v>1161</v>
      </c>
      <c r="L178" s="111" t="s">
        <v>183</v>
      </c>
      <c r="M178" s="110" t="s">
        <v>171</v>
      </c>
      <c r="N178" s="110" t="s">
        <v>1121</v>
      </c>
      <c r="O178" s="110" t="s">
        <v>1162</v>
      </c>
      <c r="P178" s="71">
        <v>401580000</v>
      </c>
      <c r="Q178" s="111"/>
      <c r="R178" s="111"/>
      <c r="S178" s="111"/>
      <c r="T178" s="92" t="s">
        <v>16</v>
      </c>
      <c r="U178" s="92"/>
      <c r="V178" s="74">
        <f t="shared" si="25"/>
        <v>401580000</v>
      </c>
      <c r="W178" s="112">
        <f>8*30</f>
        <v>240</v>
      </c>
      <c r="X178" s="111" t="s">
        <v>155</v>
      </c>
      <c r="Y178" s="111"/>
      <c r="Z178" s="111"/>
      <c r="AA178" s="111"/>
      <c r="AB178" s="111"/>
      <c r="AC178" s="111"/>
      <c r="AD178" s="111"/>
      <c r="AE178" s="111"/>
      <c r="AF178" s="111"/>
      <c r="AG178" s="110"/>
      <c r="AH178" s="111">
        <v>0</v>
      </c>
      <c r="AI178" s="111"/>
      <c r="AJ178" s="111" t="s">
        <v>1168</v>
      </c>
      <c r="AK178" s="96"/>
      <c r="AL178" s="96"/>
      <c r="AM178" s="96"/>
      <c r="AN178" s="97"/>
    </row>
    <row r="179" spans="1:40" s="98" customFormat="1" ht="156.75" x14ac:dyDescent="0.2">
      <c r="A179" s="29"/>
      <c r="B179" s="131">
        <v>2018</v>
      </c>
      <c r="C179" s="113">
        <v>43433</v>
      </c>
      <c r="D179" s="45" t="s">
        <v>919</v>
      </c>
      <c r="E179" s="110" t="s">
        <v>1090</v>
      </c>
      <c r="F179" s="109">
        <v>165</v>
      </c>
      <c r="G179" s="110" t="s">
        <v>1091</v>
      </c>
      <c r="H179" s="111">
        <v>9</v>
      </c>
      <c r="I179" s="117" t="s">
        <v>1189</v>
      </c>
      <c r="J179" s="110" t="s">
        <v>1092</v>
      </c>
      <c r="K179" s="111">
        <v>9012349671</v>
      </c>
      <c r="L179" s="111" t="s">
        <v>183</v>
      </c>
      <c r="M179" s="111" t="s">
        <v>1093</v>
      </c>
      <c r="N179" s="110" t="s">
        <v>1095</v>
      </c>
      <c r="O179" s="110" t="s">
        <v>1094</v>
      </c>
      <c r="P179" s="71">
        <v>1199641722</v>
      </c>
      <c r="Q179" s="111"/>
      <c r="R179" s="111"/>
      <c r="S179" s="111"/>
      <c r="T179" s="92" t="s">
        <v>16</v>
      </c>
      <c r="U179" s="92"/>
      <c r="V179" s="74">
        <f t="shared" si="25"/>
        <v>1199641722</v>
      </c>
      <c r="W179" s="112">
        <f>12*30</f>
        <v>360</v>
      </c>
      <c r="X179" s="111" t="s">
        <v>1150</v>
      </c>
      <c r="Y179" s="113">
        <v>43454</v>
      </c>
      <c r="Z179" s="113">
        <v>43818</v>
      </c>
      <c r="AA179" s="92" t="s">
        <v>162</v>
      </c>
      <c r="AB179" s="92" t="s">
        <v>162</v>
      </c>
      <c r="AC179" s="92" t="s">
        <v>162</v>
      </c>
      <c r="AD179" s="92" t="s">
        <v>162</v>
      </c>
      <c r="AE179" s="92" t="s">
        <v>165</v>
      </c>
      <c r="AF179" s="92" t="s">
        <v>162</v>
      </c>
      <c r="AG179" s="110" t="s">
        <v>950</v>
      </c>
      <c r="AH179" s="114">
        <v>0</v>
      </c>
      <c r="AI179" s="114">
        <v>0.1</v>
      </c>
      <c r="AJ179" s="111" t="s">
        <v>163</v>
      </c>
      <c r="AK179" s="96"/>
      <c r="AL179" s="96"/>
      <c r="AM179" s="96"/>
      <c r="AN179" s="97"/>
    </row>
    <row r="180" spans="1:40" s="98" customFormat="1" ht="114" x14ac:dyDescent="0.2">
      <c r="A180" s="29"/>
      <c r="B180" s="131">
        <v>2018</v>
      </c>
      <c r="C180" s="113">
        <v>43434</v>
      </c>
      <c r="D180" s="45" t="s">
        <v>29</v>
      </c>
      <c r="E180" s="110" t="s">
        <v>1064</v>
      </c>
      <c r="F180" s="109">
        <v>166</v>
      </c>
      <c r="G180" s="111" t="s">
        <v>819</v>
      </c>
      <c r="H180" s="111">
        <v>3</v>
      </c>
      <c r="I180" s="67" t="s">
        <v>1087</v>
      </c>
      <c r="J180" s="110" t="s">
        <v>1066</v>
      </c>
      <c r="K180" s="111">
        <v>79867234</v>
      </c>
      <c r="L180" s="111" t="s">
        <v>1067</v>
      </c>
      <c r="M180" s="111" t="s">
        <v>168</v>
      </c>
      <c r="N180" s="110" t="s">
        <v>1088</v>
      </c>
      <c r="O180" s="110" t="s">
        <v>1089</v>
      </c>
      <c r="P180" s="71">
        <v>442456333</v>
      </c>
      <c r="Q180" s="111"/>
      <c r="R180" s="111"/>
      <c r="S180" s="111"/>
      <c r="T180" s="92" t="s">
        <v>16</v>
      </c>
      <c r="U180" s="92"/>
      <c r="V180" s="74">
        <f t="shared" si="25"/>
        <v>442456333</v>
      </c>
      <c r="W180" s="112">
        <f>3*30</f>
        <v>90</v>
      </c>
      <c r="X180" s="111" t="s">
        <v>827</v>
      </c>
      <c r="Y180" s="118">
        <v>43462</v>
      </c>
      <c r="Z180" s="113">
        <v>43551</v>
      </c>
      <c r="AA180" s="92" t="s">
        <v>162</v>
      </c>
      <c r="AB180" s="92" t="s">
        <v>162</v>
      </c>
      <c r="AC180" s="92" t="s">
        <v>162</v>
      </c>
      <c r="AD180" s="92" t="s">
        <v>162</v>
      </c>
      <c r="AE180" s="92" t="s">
        <v>165</v>
      </c>
      <c r="AF180" s="92" t="s">
        <v>162</v>
      </c>
      <c r="AG180" s="110" t="s">
        <v>1122</v>
      </c>
      <c r="AH180" s="114">
        <v>0</v>
      </c>
      <c r="AI180" s="114">
        <v>0.1</v>
      </c>
      <c r="AJ180" s="111" t="s">
        <v>163</v>
      </c>
      <c r="AK180" s="96"/>
      <c r="AL180" s="96"/>
      <c r="AM180" s="96"/>
      <c r="AN180" s="97"/>
    </row>
    <row r="181" spans="1:40" s="98" customFormat="1" ht="71.25" x14ac:dyDescent="0.2">
      <c r="A181" s="29"/>
      <c r="B181" s="131">
        <v>2018</v>
      </c>
      <c r="C181" s="113">
        <v>43441</v>
      </c>
      <c r="D181" s="45" t="s">
        <v>29</v>
      </c>
      <c r="E181" s="110" t="s">
        <v>1102</v>
      </c>
      <c r="F181" s="109">
        <v>167</v>
      </c>
      <c r="G181" s="110" t="s">
        <v>33</v>
      </c>
      <c r="H181" s="111">
        <v>6</v>
      </c>
      <c r="I181" s="67" t="s">
        <v>1104</v>
      </c>
      <c r="J181" s="110" t="s">
        <v>1103</v>
      </c>
      <c r="K181" s="111" t="s">
        <v>1105</v>
      </c>
      <c r="L181" s="111" t="s">
        <v>1067</v>
      </c>
      <c r="M181" s="111" t="s">
        <v>168</v>
      </c>
      <c r="N181" s="110" t="s">
        <v>1107</v>
      </c>
      <c r="O181" s="110" t="s">
        <v>1106</v>
      </c>
      <c r="P181" s="71">
        <v>214771000</v>
      </c>
      <c r="Q181" s="111"/>
      <c r="R181" s="111"/>
      <c r="S181" s="111"/>
      <c r="T181" s="92" t="s">
        <v>16</v>
      </c>
      <c r="U181" s="103">
        <v>5000000</v>
      </c>
      <c r="V181" s="74">
        <f t="shared" si="25"/>
        <v>219771000</v>
      </c>
      <c r="W181" s="112">
        <v>30</v>
      </c>
      <c r="X181" s="111" t="s">
        <v>457</v>
      </c>
      <c r="Y181" s="113">
        <v>43444</v>
      </c>
      <c r="Z181" s="113">
        <v>43474</v>
      </c>
      <c r="AA181" s="92" t="s">
        <v>162</v>
      </c>
      <c r="AB181" s="92" t="s">
        <v>162</v>
      </c>
      <c r="AC181" s="92" t="s">
        <v>162</v>
      </c>
      <c r="AD181" s="92" t="s">
        <v>162</v>
      </c>
      <c r="AE181" s="92" t="s">
        <v>165</v>
      </c>
      <c r="AF181" s="92" t="s">
        <v>162</v>
      </c>
      <c r="AG181" s="110" t="s">
        <v>1123</v>
      </c>
      <c r="AH181" s="104">
        <v>0</v>
      </c>
      <c r="AI181" s="104">
        <v>1</v>
      </c>
      <c r="AJ181" s="111" t="s">
        <v>687</v>
      </c>
      <c r="AK181" s="96"/>
      <c r="AL181" s="96"/>
      <c r="AM181" s="96"/>
      <c r="AN181" s="97"/>
    </row>
    <row r="182" spans="1:40" s="98" customFormat="1" ht="57" x14ac:dyDescent="0.2">
      <c r="A182" s="29"/>
      <c r="B182" s="131">
        <v>2018</v>
      </c>
      <c r="C182" s="113">
        <v>43440</v>
      </c>
      <c r="D182" s="45" t="s">
        <v>919</v>
      </c>
      <c r="E182" s="110" t="s">
        <v>1075</v>
      </c>
      <c r="F182" s="109">
        <v>168</v>
      </c>
      <c r="G182" s="111" t="s">
        <v>32</v>
      </c>
      <c r="H182" s="111">
        <v>1</v>
      </c>
      <c r="I182" s="67" t="s">
        <v>1076</v>
      </c>
      <c r="J182" s="110" t="s">
        <v>1077</v>
      </c>
      <c r="K182" s="111">
        <v>52268409</v>
      </c>
      <c r="L182" s="111" t="s">
        <v>1067</v>
      </c>
      <c r="M182" s="111" t="s">
        <v>168</v>
      </c>
      <c r="N182" s="110" t="s">
        <v>1079</v>
      </c>
      <c r="O182" s="110" t="s">
        <v>1078</v>
      </c>
      <c r="P182" s="71">
        <v>12000000</v>
      </c>
      <c r="Q182" s="111"/>
      <c r="R182" s="111"/>
      <c r="S182" s="111"/>
      <c r="T182" s="92" t="s">
        <v>16</v>
      </c>
      <c r="U182" s="92"/>
      <c r="V182" s="74">
        <f t="shared" si="25"/>
        <v>12000000</v>
      </c>
      <c r="W182" s="112">
        <f>4*30</f>
        <v>120</v>
      </c>
      <c r="X182" s="111" t="s">
        <v>495</v>
      </c>
      <c r="Y182" s="113">
        <v>43462</v>
      </c>
      <c r="Z182" s="113">
        <v>43582</v>
      </c>
      <c r="AA182" s="92" t="s">
        <v>162</v>
      </c>
      <c r="AB182" s="92" t="s">
        <v>162</v>
      </c>
      <c r="AC182" s="92" t="s">
        <v>162</v>
      </c>
      <c r="AD182" s="92" t="s">
        <v>162</v>
      </c>
      <c r="AE182" s="92" t="s">
        <v>165</v>
      </c>
      <c r="AF182" s="92" t="s">
        <v>162</v>
      </c>
      <c r="AG182" s="110" t="s">
        <v>187</v>
      </c>
      <c r="AH182" s="114">
        <v>0</v>
      </c>
      <c r="AI182" s="114">
        <v>0.1</v>
      </c>
      <c r="AJ182" s="111" t="s">
        <v>163</v>
      </c>
      <c r="AK182" s="96"/>
      <c r="AL182" s="96"/>
      <c r="AM182" s="96"/>
      <c r="AN182" s="97"/>
    </row>
    <row r="183" spans="1:40" s="98" customFormat="1" ht="71.25" x14ac:dyDescent="0.2">
      <c r="A183" s="29"/>
      <c r="B183" s="131">
        <v>2018</v>
      </c>
      <c r="C183" s="113">
        <v>43445</v>
      </c>
      <c r="D183" s="110" t="s">
        <v>29</v>
      </c>
      <c r="E183" s="110" t="s">
        <v>1108</v>
      </c>
      <c r="F183" s="109">
        <v>169</v>
      </c>
      <c r="G183" s="110" t="s">
        <v>33</v>
      </c>
      <c r="H183" s="111">
        <v>2</v>
      </c>
      <c r="I183" s="67" t="s">
        <v>1109</v>
      </c>
      <c r="J183" s="110" t="s">
        <v>499</v>
      </c>
      <c r="K183" s="111" t="s">
        <v>503</v>
      </c>
      <c r="L183" s="111" t="s">
        <v>1067</v>
      </c>
      <c r="M183" s="111" t="s">
        <v>168</v>
      </c>
      <c r="N183" s="110" t="s">
        <v>1110</v>
      </c>
      <c r="O183" s="110" t="s">
        <v>1124</v>
      </c>
      <c r="P183" s="71">
        <v>216044962</v>
      </c>
      <c r="Q183" s="111"/>
      <c r="R183" s="111"/>
      <c r="S183" s="111"/>
      <c r="T183" s="92" t="s">
        <v>16</v>
      </c>
      <c r="U183" s="92"/>
      <c r="V183" s="74">
        <f t="shared" si="25"/>
        <v>216044962</v>
      </c>
      <c r="W183" s="112">
        <f>8*30</f>
        <v>240</v>
      </c>
      <c r="X183" s="111" t="s">
        <v>155</v>
      </c>
      <c r="Y183" s="111"/>
      <c r="Z183" s="111"/>
      <c r="AA183" s="111"/>
      <c r="AB183" s="111"/>
      <c r="AC183" s="111"/>
      <c r="AD183" s="111"/>
      <c r="AE183" s="111"/>
      <c r="AF183" s="111"/>
      <c r="AG183" s="110"/>
      <c r="AH183" s="111">
        <v>0</v>
      </c>
      <c r="AI183" s="111"/>
      <c r="AJ183" s="111" t="s">
        <v>1168</v>
      </c>
      <c r="AK183" s="96"/>
      <c r="AL183" s="96"/>
      <c r="AM183" s="96"/>
      <c r="AN183" s="97"/>
    </row>
    <row r="184" spans="1:40" s="98" customFormat="1" ht="99.75" x14ac:dyDescent="0.2">
      <c r="A184" s="29"/>
      <c r="B184" s="131">
        <v>2018</v>
      </c>
      <c r="C184" s="113">
        <v>43447</v>
      </c>
      <c r="D184" s="110" t="s">
        <v>29</v>
      </c>
      <c r="E184" s="110" t="s">
        <v>1080</v>
      </c>
      <c r="F184" s="109">
        <v>170</v>
      </c>
      <c r="G184" s="110" t="s">
        <v>33</v>
      </c>
      <c r="H184" s="111">
        <v>2</v>
      </c>
      <c r="I184" s="67" t="s">
        <v>1065</v>
      </c>
      <c r="J184" s="110" t="s">
        <v>1118</v>
      </c>
      <c r="K184" s="111" t="s">
        <v>1125</v>
      </c>
      <c r="L184" s="111" t="s">
        <v>185</v>
      </c>
      <c r="M184" s="110" t="s">
        <v>1081</v>
      </c>
      <c r="N184" s="110" t="s">
        <v>1082</v>
      </c>
      <c r="O184" s="110" t="s">
        <v>1126</v>
      </c>
      <c r="P184" s="71">
        <v>88320000</v>
      </c>
      <c r="Q184" s="111"/>
      <c r="R184" s="111"/>
      <c r="S184" s="111"/>
      <c r="T184" s="92" t="s">
        <v>16</v>
      </c>
      <c r="U184" s="92"/>
      <c r="V184" s="74">
        <f t="shared" si="25"/>
        <v>88320000</v>
      </c>
      <c r="W184" s="112">
        <f>8*30</f>
        <v>240</v>
      </c>
      <c r="X184" s="110" t="s">
        <v>1127</v>
      </c>
      <c r="Y184" s="113">
        <v>43458</v>
      </c>
      <c r="Z184" s="113">
        <v>43700</v>
      </c>
      <c r="AA184" s="92" t="s">
        <v>162</v>
      </c>
      <c r="AB184" s="92" t="s">
        <v>162</v>
      </c>
      <c r="AC184" s="92" t="s">
        <v>162</v>
      </c>
      <c r="AD184" s="92" t="s">
        <v>162</v>
      </c>
      <c r="AE184" s="92" t="s">
        <v>165</v>
      </c>
      <c r="AF184" s="92" t="s">
        <v>162</v>
      </c>
      <c r="AG184" s="110" t="s">
        <v>106</v>
      </c>
      <c r="AH184" s="114">
        <v>0</v>
      </c>
      <c r="AI184" s="114">
        <v>0.1</v>
      </c>
      <c r="AJ184" s="111" t="s">
        <v>163</v>
      </c>
      <c r="AK184" s="96"/>
      <c r="AL184" s="96"/>
      <c r="AM184" s="96"/>
      <c r="AN184" s="97"/>
    </row>
    <row r="185" spans="1:40" s="98" customFormat="1" ht="85.5" x14ac:dyDescent="0.2">
      <c r="A185" s="29"/>
      <c r="B185" s="131">
        <v>2018</v>
      </c>
      <c r="C185" s="113">
        <v>43452</v>
      </c>
      <c r="D185" s="110" t="s">
        <v>919</v>
      </c>
      <c r="E185" s="110" t="s">
        <v>1164</v>
      </c>
      <c r="F185" s="109">
        <v>171</v>
      </c>
      <c r="G185" s="111" t="s">
        <v>32</v>
      </c>
      <c r="H185" s="111">
        <v>1</v>
      </c>
      <c r="I185" s="67" t="s">
        <v>1128</v>
      </c>
      <c r="J185" s="110" t="s">
        <v>1077</v>
      </c>
      <c r="K185" s="111">
        <v>52268409</v>
      </c>
      <c r="L185" s="111" t="s">
        <v>1067</v>
      </c>
      <c r="M185" s="111" t="s">
        <v>168</v>
      </c>
      <c r="N185" s="110" t="s">
        <v>1129</v>
      </c>
      <c r="O185" s="110" t="s">
        <v>1130</v>
      </c>
      <c r="P185" s="71">
        <v>11200000</v>
      </c>
      <c r="Q185" s="111"/>
      <c r="R185" s="111"/>
      <c r="S185" s="111"/>
      <c r="T185" s="92" t="s">
        <v>16</v>
      </c>
      <c r="U185" s="92"/>
      <c r="V185" s="74">
        <f t="shared" si="25"/>
        <v>11200000</v>
      </c>
      <c r="W185" s="112">
        <f>3*30+15</f>
        <v>105</v>
      </c>
      <c r="X185" s="110" t="s">
        <v>871</v>
      </c>
      <c r="Y185" s="113">
        <v>43462</v>
      </c>
      <c r="Z185" s="113">
        <v>43566</v>
      </c>
      <c r="AA185" s="92" t="s">
        <v>162</v>
      </c>
      <c r="AB185" s="92" t="s">
        <v>162</v>
      </c>
      <c r="AC185" s="92" t="s">
        <v>162</v>
      </c>
      <c r="AD185" s="92" t="s">
        <v>162</v>
      </c>
      <c r="AE185" s="92" t="s">
        <v>165</v>
      </c>
      <c r="AF185" s="92" t="s">
        <v>162</v>
      </c>
      <c r="AG185" s="110" t="s">
        <v>187</v>
      </c>
      <c r="AH185" s="114">
        <v>0</v>
      </c>
      <c r="AI185" s="114">
        <v>0.1</v>
      </c>
      <c r="AJ185" s="111" t="s">
        <v>163</v>
      </c>
      <c r="AK185" s="96"/>
      <c r="AL185" s="96"/>
      <c r="AM185" s="96"/>
      <c r="AN185" s="97"/>
    </row>
    <row r="186" spans="1:40" s="98" customFormat="1" ht="57" x14ac:dyDescent="0.2">
      <c r="A186" s="29"/>
      <c r="B186" s="131">
        <v>2018</v>
      </c>
      <c r="C186" s="113">
        <v>43453</v>
      </c>
      <c r="D186" s="110" t="s">
        <v>1165</v>
      </c>
      <c r="E186" s="110" t="s">
        <v>1166</v>
      </c>
      <c r="F186" s="109">
        <v>172</v>
      </c>
      <c r="G186" s="110" t="s">
        <v>1019</v>
      </c>
      <c r="H186" s="111">
        <v>1</v>
      </c>
      <c r="I186" s="67" t="s">
        <v>1131</v>
      </c>
      <c r="J186" s="110" t="s">
        <v>1132</v>
      </c>
      <c r="K186" s="111">
        <v>8300688508</v>
      </c>
      <c r="L186" s="111" t="s">
        <v>1067</v>
      </c>
      <c r="M186" s="111" t="s">
        <v>1133</v>
      </c>
      <c r="N186" s="110" t="s">
        <v>1134</v>
      </c>
      <c r="O186" s="110" t="s">
        <v>1135</v>
      </c>
      <c r="P186" s="71">
        <v>56340341</v>
      </c>
      <c r="Q186" s="111"/>
      <c r="R186" s="111"/>
      <c r="S186" s="111"/>
      <c r="T186" s="92" t="s">
        <v>16</v>
      </c>
      <c r="U186" s="92"/>
      <c r="V186" s="74">
        <f t="shared" si="25"/>
        <v>56340341</v>
      </c>
      <c r="W186" s="112">
        <f>2*30</f>
        <v>60</v>
      </c>
      <c r="X186" s="111" t="s">
        <v>489</v>
      </c>
      <c r="Y186" s="113">
        <v>43462</v>
      </c>
      <c r="Z186" s="113">
        <v>43523</v>
      </c>
      <c r="AA186" s="92" t="s">
        <v>162</v>
      </c>
      <c r="AB186" s="92" t="s">
        <v>162</v>
      </c>
      <c r="AC186" s="92" t="s">
        <v>162</v>
      </c>
      <c r="AD186" s="92" t="s">
        <v>162</v>
      </c>
      <c r="AE186" s="92" t="s">
        <v>165</v>
      </c>
      <c r="AF186" s="92" t="s">
        <v>162</v>
      </c>
      <c r="AG186" s="110" t="s">
        <v>187</v>
      </c>
      <c r="AH186" s="114">
        <v>0</v>
      </c>
      <c r="AI186" s="114">
        <v>0.1</v>
      </c>
      <c r="AJ186" s="111" t="s">
        <v>163</v>
      </c>
      <c r="AK186" s="96"/>
      <c r="AL186" s="96"/>
      <c r="AM186" s="96"/>
      <c r="AN186" s="97"/>
    </row>
    <row r="187" spans="1:40" s="98" customFormat="1" ht="114" x14ac:dyDescent="0.2">
      <c r="A187" s="29"/>
      <c r="B187" s="131">
        <v>2018</v>
      </c>
      <c r="C187" s="113">
        <v>43461</v>
      </c>
      <c r="D187" s="110" t="s">
        <v>932</v>
      </c>
      <c r="E187" s="110" t="s">
        <v>1111</v>
      </c>
      <c r="F187" s="109">
        <v>173</v>
      </c>
      <c r="G187" s="111" t="s">
        <v>819</v>
      </c>
      <c r="H187" s="111">
        <v>1</v>
      </c>
      <c r="I187" s="68" t="s">
        <v>1112</v>
      </c>
      <c r="J187" s="110" t="s">
        <v>1113</v>
      </c>
      <c r="K187" s="111" t="s">
        <v>1115</v>
      </c>
      <c r="L187" s="111" t="s">
        <v>1067</v>
      </c>
      <c r="M187" s="111" t="s">
        <v>1169</v>
      </c>
      <c r="N187" s="110" t="s">
        <v>1114</v>
      </c>
      <c r="O187" s="110" t="s">
        <v>1142</v>
      </c>
      <c r="P187" s="71">
        <v>913326166</v>
      </c>
      <c r="Q187" s="111"/>
      <c r="R187" s="111"/>
      <c r="S187" s="111"/>
      <c r="T187" s="92" t="s">
        <v>16</v>
      </c>
      <c r="U187" s="92"/>
      <c r="V187" s="74">
        <f t="shared" si="25"/>
        <v>913326166</v>
      </c>
      <c r="W187" s="112">
        <f>5*30</f>
        <v>150</v>
      </c>
      <c r="X187" s="111" t="s">
        <v>1190</v>
      </c>
      <c r="Y187" s="111"/>
      <c r="Z187" s="111"/>
      <c r="AA187" s="111"/>
      <c r="AB187" s="111"/>
      <c r="AC187" s="111"/>
      <c r="AD187" s="111"/>
      <c r="AE187" s="111"/>
      <c r="AF187" s="111"/>
      <c r="AG187" s="110" t="s">
        <v>187</v>
      </c>
      <c r="AH187" s="114">
        <v>0</v>
      </c>
      <c r="AI187" s="111"/>
      <c r="AJ187" s="111" t="s">
        <v>1168</v>
      </c>
      <c r="AK187" s="96"/>
      <c r="AL187" s="96"/>
      <c r="AM187" s="96"/>
      <c r="AN187" s="97"/>
    </row>
    <row r="188" spans="1:40" s="98" customFormat="1" ht="66.75" customHeight="1" x14ac:dyDescent="0.2">
      <c r="A188" s="29"/>
      <c r="B188" s="131">
        <v>2018</v>
      </c>
      <c r="C188" s="113">
        <v>43460</v>
      </c>
      <c r="D188" s="110" t="s">
        <v>29</v>
      </c>
      <c r="E188" s="110" t="s">
        <v>1170</v>
      </c>
      <c r="F188" s="109">
        <v>174</v>
      </c>
      <c r="G188" s="111" t="s">
        <v>32</v>
      </c>
      <c r="H188" s="111">
        <v>4</v>
      </c>
      <c r="I188" s="68" t="s">
        <v>1136</v>
      </c>
      <c r="J188" s="110" t="s">
        <v>1137</v>
      </c>
      <c r="K188" s="111">
        <v>79378411</v>
      </c>
      <c r="L188" s="111" t="s">
        <v>185</v>
      </c>
      <c r="M188" s="111" t="s">
        <v>1138</v>
      </c>
      <c r="N188" s="110" t="s">
        <v>1139</v>
      </c>
      <c r="O188" s="110" t="s">
        <v>1167</v>
      </c>
      <c r="P188" s="71">
        <v>6765150</v>
      </c>
      <c r="Q188" s="111"/>
      <c r="R188" s="111"/>
      <c r="S188" s="111"/>
      <c r="T188" s="92" t="s">
        <v>16</v>
      </c>
      <c r="U188" s="92"/>
      <c r="V188" s="74">
        <f t="shared" si="25"/>
        <v>6765150</v>
      </c>
      <c r="W188" s="112">
        <f>2*30</f>
        <v>60</v>
      </c>
      <c r="X188" s="111" t="s">
        <v>489</v>
      </c>
      <c r="Y188" s="113">
        <v>43479</v>
      </c>
      <c r="Z188" s="113">
        <v>43537</v>
      </c>
      <c r="AA188" s="92" t="s">
        <v>162</v>
      </c>
      <c r="AB188" s="92" t="s">
        <v>162</v>
      </c>
      <c r="AC188" s="92" t="s">
        <v>162</v>
      </c>
      <c r="AD188" s="92" t="s">
        <v>162</v>
      </c>
      <c r="AE188" s="92" t="s">
        <v>165</v>
      </c>
      <c r="AF188" s="92" t="s">
        <v>162</v>
      </c>
      <c r="AG188" s="110" t="s">
        <v>435</v>
      </c>
      <c r="AH188" s="114">
        <v>0.1</v>
      </c>
      <c r="AI188" s="114">
        <v>0.1</v>
      </c>
      <c r="AJ188" s="111" t="s">
        <v>163</v>
      </c>
      <c r="AK188" s="96"/>
      <c r="AL188" s="96"/>
      <c r="AM188" s="96"/>
      <c r="AN188" s="97"/>
    </row>
    <row r="189" spans="1:40" s="98" customFormat="1" ht="71.25" x14ac:dyDescent="0.2">
      <c r="A189" s="29"/>
      <c r="B189" s="131">
        <v>2018</v>
      </c>
      <c r="C189" s="113">
        <v>43460</v>
      </c>
      <c r="D189" s="110" t="s">
        <v>29</v>
      </c>
      <c r="E189" s="110" t="s">
        <v>1143</v>
      </c>
      <c r="F189" s="109">
        <v>176</v>
      </c>
      <c r="G189" s="111" t="s">
        <v>32</v>
      </c>
      <c r="H189" s="111"/>
      <c r="I189" s="68" t="s">
        <v>1144</v>
      </c>
      <c r="J189" s="110" t="s">
        <v>1145</v>
      </c>
      <c r="K189" s="111" t="s">
        <v>1146</v>
      </c>
      <c r="L189" s="111" t="s">
        <v>1067</v>
      </c>
      <c r="M189" s="111" t="s">
        <v>1147</v>
      </c>
      <c r="N189" s="110" t="s">
        <v>1149</v>
      </c>
      <c r="O189" s="110" t="s">
        <v>1148</v>
      </c>
      <c r="P189" s="71">
        <v>16387308</v>
      </c>
      <c r="Q189" s="111"/>
      <c r="R189" s="111"/>
      <c r="S189" s="111"/>
      <c r="T189" s="92" t="s">
        <v>16</v>
      </c>
      <c r="U189" s="92"/>
      <c r="V189" s="74">
        <f t="shared" si="25"/>
        <v>16387308</v>
      </c>
      <c r="W189" s="112">
        <f>12*30</f>
        <v>360</v>
      </c>
      <c r="X189" s="111" t="s">
        <v>1150</v>
      </c>
      <c r="Y189" s="113">
        <v>43480</v>
      </c>
      <c r="Z189" s="113">
        <v>43844</v>
      </c>
      <c r="AA189" s="92" t="s">
        <v>162</v>
      </c>
      <c r="AB189" s="92" t="s">
        <v>162</v>
      </c>
      <c r="AC189" s="92" t="s">
        <v>162</v>
      </c>
      <c r="AD189" s="92" t="s">
        <v>162</v>
      </c>
      <c r="AE189" s="92" t="s">
        <v>165</v>
      </c>
      <c r="AF189" s="92" t="s">
        <v>162</v>
      </c>
      <c r="AG189" s="110" t="s">
        <v>187</v>
      </c>
      <c r="AH189" s="114">
        <v>0</v>
      </c>
      <c r="AI189" s="114">
        <v>0.1</v>
      </c>
      <c r="AJ189" s="111" t="s">
        <v>163</v>
      </c>
      <c r="AK189" s="96"/>
      <c r="AL189" s="96"/>
      <c r="AM189" s="96"/>
      <c r="AN189" s="97"/>
    </row>
    <row r="190" spans="1:40" s="98" customFormat="1" ht="171.75" thickBot="1" x14ac:dyDescent="0.25">
      <c r="A190" s="29"/>
      <c r="B190" s="136">
        <v>2018</v>
      </c>
      <c r="C190" s="122">
        <v>43462</v>
      </c>
      <c r="D190" s="119" t="s">
        <v>539</v>
      </c>
      <c r="E190" s="120" t="s">
        <v>1151</v>
      </c>
      <c r="F190" s="121">
        <v>177</v>
      </c>
      <c r="G190" s="119" t="s">
        <v>32</v>
      </c>
      <c r="H190" s="119"/>
      <c r="I190" s="69" t="s">
        <v>1153</v>
      </c>
      <c r="J190" s="120" t="s">
        <v>1154</v>
      </c>
      <c r="K190" s="119" t="s">
        <v>1155</v>
      </c>
      <c r="L190" s="119" t="s">
        <v>185</v>
      </c>
      <c r="M190" s="119" t="s">
        <v>1047</v>
      </c>
      <c r="N190" s="120" t="s">
        <v>1157</v>
      </c>
      <c r="O190" s="120" t="s">
        <v>1156</v>
      </c>
      <c r="P190" s="72">
        <v>16405955</v>
      </c>
      <c r="Q190" s="119"/>
      <c r="R190" s="119"/>
      <c r="S190" s="119"/>
      <c r="T190" s="119" t="s">
        <v>16</v>
      </c>
      <c r="U190" s="119"/>
      <c r="V190" s="75">
        <f t="shared" si="25"/>
        <v>16405955</v>
      </c>
      <c r="W190" s="119">
        <v>30</v>
      </c>
      <c r="X190" s="119" t="s">
        <v>457</v>
      </c>
      <c r="Y190" s="122">
        <v>43489</v>
      </c>
      <c r="Z190" s="122">
        <v>43519</v>
      </c>
      <c r="AA190" s="123" t="s">
        <v>162</v>
      </c>
      <c r="AB190" s="123" t="s">
        <v>162</v>
      </c>
      <c r="AC190" s="123" t="s">
        <v>162</v>
      </c>
      <c r="AD190" s="123" t="s">
        <v>162</v>
      </c>
      <c r="AE190" s="123" t="s">
        <v>165</v>
      </c>
      <c r="AF190" s="123" t="s">
        <v>162</v>
      </c>
      <c r="AG190" s="120" t="s">
        <v>187</v>
      </c>
      <c r="AH190" s="124">
        <v>0</v>
      </c>
      <c r="AI190" s="119"/>
      <c r="AJ190" s="119" t="s">
        <v>687</v>
      </c>
      <c r="AK190" s="125"/>
      <c r="AL190" s="125"/>
      <c r="AM190" s="125"/>
      <c r="AN190" s="126"/>
    </row>
    <row r="191" spans="1:40" x14ac:dyDescent="0.2">
      <c r="I191" s="36"/>
      <c r="J191" s="40"/>
      <c r="N191" s="40"/>
      <c r="O191" s="40"/>
    </row>
    <row r="192" spans="1:40" x14ac:dyDescent="0.2">
      <c r="I192" s="36"/>
      <c r="J192" s="40"/>
      <c r="N192" s="40"/>
      <c r="O192" s="40"/>
    </row>
    <row r="193" spans="9:15" x14ac:dyDescent="0.2">
      <c r="I193" s="36"/>
      <c r="J193" s="40"/>
      <c r="N193" s="40"/>
      <c r="O193" s="40"/>
    </row>
    <row r="194" spans="9:15" x14ac:dyDescent="0.2">
      <c r="I194" s="36"/>
      <c r="J194" s="40"/>
      <c r="N194" s="40"/>
      <c r="O194" s="40"/>
    </row>
    <row r="195" spans="9:15" x14ac:dyDescent="0.2">
      <c r="I195" s="36"/>
      <c r="J195" s="40"/>
      <c r="N195" s="40"/>
    </row>
    <row r="196" spans="9:15" x14ac:dyDescent="0.2">
      <c r="I196" s="36"/>
      <c r="J196" s="40"/>
      <c r="N196" s="40"/>
    </row>
    <row r="197" spans="9:15" x14ac:dyDescent="0.2">
      <c r="J197" s="40"/>
    </row>
    <row r="198" spans="9:15" x14ac:dyDescent="0.2">
      <c r="J198" s="40"/>
    </row>
    <row r="199" spans="9:15" x14ac:dyDescent="0.2">
      <c r="J199" s="40"/>
    </row>
    <row r="200" spans="9:15" x14ac:dyDescent="0.2">
      <c r="J200" s="40"/>
    </row>
    <row r="201" spans="9:15" x14ac:dyDescent="0.2">
      <c r="J201" s="40"/>
    </row>
    <row r="202" spans="9:15" x14ac:dyDescent="0.2">
      <c r="J202" s="40"/>
    </row>
  </sheetData>
  <mergeCells count="11">
    <mergeCell ref="B2:AN2"/>
    <mergeCell ref="B1:AN1"/>
    <mergeCell ref="Q4:R4"/>
    <mergeCell ref="AD4:AE4"/>
    <mergeCell ref="B4:P4"/>
    <mergeCell ref="AF4:AJ4"/>
    <mergeCell ref="S4:T4"/>
    <mergeCell ref="U4:V4"/>
    <mergeCell ref="W4:X4"/>
    <mergeCell ref="Y4:Z4"/>
    <mergeCell ref="AA4:AB4"/>
  </mergeCells>
  <dataValidations count="3">
    <dataValidation type="whole" operator="greaterThan" allowBlank="1" showInputMessage="1" showErrorMessage="1" errorTitle="Error " error="Debe digitar un número sin cáracteres especiales (comas,puntos,guiones,espacios)._x000a_" sqref="P172">
      <formula1>0</formula1>
    </dataValidation>
    <dataValidation type="whole" operator="greaterThan" showErrorMessage="1" errorTitle="Identificación incorrecta" error="El número de identificación no debe contener algún cáracter especial (coma, guión, punto, etc)_x000a_" sqref="K172">
      <formula1>0</formula1>
    </dataValidation>
    <dataValidation type="date" operator="greaterThan" allowBlank="1" showErrorMessage="1" errorTitle="Error" error="Debe introducir una fecha en formato (DD/MM/AAAA)_x000a_" sqref="C172 Y172:Z172">
      <formula1>18385</formula1>
    </dataValidation>
  </dataValidations>
  <pageMargins left="0.7" right="0.7" top="0.75" bottom="0.75" header="0.3" footer="0.3"/>
  <pageSetup paperSize="9" scale="11" orientation="portrait" r:id="rId1"/>
  <colBreaks count="1" manualBreakCount="1">
    <brk id="4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J9"/>
  <sheetViews>
    <sheetView zoomScale="95" zoomScaleNormal="95" workbookViewId="0">
      <selection activeCell="A7" sqref="A7"/>
    </sheetView>
  </sheetViews>
  <sheetFormatPr baseColWidth="10" defaultRowHeight="15" x14ac:dyDescent="0.25"/>
  <cols>
    <col min="7" max="7" width="15.7109375" customWidth="1"/>
    <col min="8" max="8" width="11.140625" bestFit="1" customWidth="1"/>
    <col min="9" max="9" width="41.28515625" customWidth="1"/>
    <col min="10" max="10" width="18.42578125" customWidth="1"/>
    <col min="11" max="11" width="15.7109375" customWidth="1"/>
    <col min="12" max="12" width="78.140625" customWidth="1"/>
    <col min="13" max="13" width="23" customWidth="1"/>
    <col min="14" max="14" width="26.7109375" customWidth="1"/>
    <col min="15" max="15" width="20.5703125" customWidth="1"/>
    <col min="16" max="16" width="18.7109375" customWidth="1"/>
    <col min="17" max="17" width="24.7109375" customWidth="1"/>
    <col min="33" max="33" width="15.42578125" customWidth="1"/>
    <col min="36" max="36" width="21" customWidth="1"/>
  </cols>
  <sheetData>
    <row r="4" spans="3:36" x14ac:dyDescent="0.25">
      <c r="C4" s="25" t="s">
        <v>472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x14ac:dyDescent="0.25"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24" t="s">
        <v>14</v>
      </c>
      <c r="S5" s="24"/>
      <c r="T5" s="26"/>
      <c r="U5" s="27"/>
      <c r="V5" s="27"/>
      <c r="W5" s="27"/>
      <c r="X5" s="27"/>
      <c r="Y5" s="27"/>
      <c r="Z5" s="27"/>
      <c r="AA5" s="27"/>
      <c r="AB5" s="27"/>
      <c r="AC5" s="28"/>
      <c r="AD5" s="24" t="s">
        <v>23</v>
      </c>
      <c r="AE5" s="24"/>
      <c r="AF5" s="26"/>
      <c r="AG5" s="27"/>
      <c r="AH5" s="27"/>
      <c r="AI5" s="27"/>
      <c r="AJ5" s="28"/>
    </row>
    <row r="6" spans="3:36" ht="90" x14ac:dyDescent="0.25"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 t="s">
        <v>5</v>
      </c>
      <c r="I6" s="21" t="s">
        <v>6</v>
      </c>
      <c r="J6" s="20" t="s">
        <v>7</v>
      </c>
      <c r="K6" s="20" t="s">
        <v>8</v>
      </c>
      <c r="L6" s="20" t="s">
        <v>466</v>
      </c>
      <c r="M6" s="20" t="s">
        <v>9</v>
      </c>
      <c r="N6" s="20" t="s">
        <v>10</v>
      </c>
      <c r="O6" s="20" t="s">
        <v>11</v>
      </c>
      <c r="P6" s="20" t="s">
        <v>12</v>
      </c>
      <c r="Q6" s="20" t="s">
        <v>13</v>
      </c>
      <c r="R6" s="20" t="s">
        <v>15</v>
      </c>
      <c r="S6" s="20" t="s">
        <v>16</v>
      </c>
      <c r="T6" s="20" t="s">
        <v>17</v>
      </c>
      <c r="U6" s="20" t="s">
        <v>18</v>
      </c>
      <c r="V6" s="20" t="s">
        <v>19</v>
      </c>
      <c r="W6" s="20" t="s">
        <v>182</v>
      </c>
      <c r="X6" s="20" t="s">
        <v>181</v>
      </c>
      <c r="Y6" s="20" t="s">
        <v>20</v>
      </c>
      <c r="Z6" s="20" t="s">
        <v>21</v>
      </c>
      <c r="AA6" s="20" t="s">
        <v>343</v>
      </c>
      <c r="AB6" s="20" t="s">
        <v>452</v>
      </c>
      <c r="AC6" s="20" t="s">
        <v>22</v>
      </c>
      <c r="AD6" s="20" t="s">
        <v>15</v>
      </c>
      <c r="AE6" s="20" t="s">
        <v>16</v>
      </c>
      <c r="AF6" s="20" t="s">
        <v>24</v>
      </c>
      <c r="AG6" s="20" t="s">
        <v>25</v>
      </c>
      <c r="AH6" s="20" t="s">
        <v>26</v>
      </c>
      <c r="AI6" s="20" t="s">
        <v>27</v>
      </c>
      <c r="AJ6" s="20" t="s">
        <v>28</v>
      </c>
    </row>
    <row r="7" spans="3:36" ht="116.25" customHeight="1" x14ac:dyDescent="0.25">
      <c r="C7" s="2">
        <v>2018</v>
      </c>
      <c r="D7" s="5">
        <v>43160</v>
      </c>
      <c r="E7" s="6" t="s">
        <v>206</v>
      </c>
      <c r="F7" s="18">
        <v>26058</v>
      </c>
      <c r="G7" s="6" t="s">
        <v>207</v>
      </c>
      <c r="H7" s="2">
        <v>12</v>
      </c>
      <c r="I7" s="7" t="s">
        <v>208</v>
      </c>
      <c r="J7" s="6" t="s">
        <v>209</v>
      </c>
      <c r="K7" s="2" t="s">
        <v>210</v>
      </c>
      <c r="L7" s="7" t="s">
        <v>467</v>
      </c>
      <c r="M7" s="6" t="s">
        <v>185</v>
      </c>
      <c r="N7" s="6" t="s">
        <v>190</v>
      </c>
      <c r="O7" s="6" t="s">
        <v>282</v>
      </c>
      <c r="P7" s="6" t="s">
        <v>283</v>
      </c>
      <c r="Q7" s="1">
        <v>45754579</v>
      </c>
      <c r="R7" s="2"/>
      <c r="S7" s="2" t="s">
        <v>165</v>
      </c>
      <c r="T7" s="3">
        <v>0</v>
      </c>
      <c r="U7" s="2" t="s">
        <v>16</v>
      </c>
      <c r="V7" s="2"/>
      <c r="W7" s="2">
        <v>240</v>
      </c>
      <c r="X7" s="2" t="s">
        <v>211</v>
      </c>
      <c r="Y7" s="5">
        <v>43166</v>
      </c>
      <c r="Z7" s="5">
        <v>43410</v>
      </c>
      <c r="AA7" s="8"/>
      <c r="AB7" s="8"/>
      <c r="AC7" s="2"/>
      <c r="AD7" s="2" t="s">
        <v>165</v>
      </c>
      <c r="AE7" s="2"/>
      <c r="AF7" s="2" t="s">
        <v>1033</v>
      </c>
      <c r="AG7" s="6" t="s">
        <v>212</v>
      </c>
      <c r="AH7" s="4">
        <v>1</v>
      </c>
      <c r="AI7" s="4">
        <v>1</v>
      </c>
      <c r="AJ7" s="2" t="s">
        <v>687</v>
      </c>
    </row>
    <row r="8" spans="3:36" x14ac:dyDescent="0.25">
      <c r="L8" s="19"/>
    </row>
    <row r="9" spans="3:36" x14ac:dyDescent="0.25">
      <c r="L9" s="19"/>
    </row>
  </sheetData>
  <mergeCells count="6">
    <mergeCell ref="C4:AJ4"/>
    <mergeCell ref="C5:Q5"/>
    <mergeCell ref="R5:S5"/>
    <mergeCell ref="T5:AC5"/>
    <mergeCell ref="AD5:AE5"/>
    <mergeCell ref="AF5:A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EJECUCION FISICA PROYECTOS POAI</vt:lpstr>
      <vt:lpstr>CONTRATACION 2018</vt:lpstr>
      <vt:lpstr>UNIONES TEMPORALES </vt:lpstr>
      <vt:lpstr>'CONTRATACION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Dayana Fierro Morales</dc:creator>
  <cp:lastModifiedBy>Gloria Esperanza Pirajon Tejedor</cp:lastModifiedBy>
  <cp:lastPrinted>2019-02-04T21:04:48Z</cp:lastPrinted>
  <dcterms:created xsi:type="dcterms:W3CDTF">2018-06-15T21:43:03Z</dcterms:created>
  <dcterms:modified xsi:type="dcterms:W3CDTF">2019-02-04T21:06:19Z</dcterms:modified>
</cp:coreProperties>
</file>